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10" codeName="{00000000-0000-0000-0000-000000000000}"/>
  <workbookPr codeName="ThisWorkbook" hidePivotFieldList="1"/>
  <mc:AlternateContent xmlns:mc="http://schemas.openxmlformats.org/markup-compatibility/2006">
    <mc:Choice Requires="x15">
      <x15ac:absPath xmlns:x15ac="http://schemas.microsoft.com/office/spreadsheetml/2010/11/ac" url="https://aivancity-my.sharepoint.com/personal/nicolas_ekanza_aivancity_education/Documents/Fichiers de conversation Microsoft Teams/"/>
    </mc:Choice>
  </mc:AlternateContent>
  <xr:revisionPtr revIDLastSave="0" documentId="8_{F0CFC02B-FDD2-489B-AEDA-D2E35CE2A549}" xr6:coauthVersionLast="47" xr6:coauthVersionMax="47" xr10:uidLastSave="{00000000-0000-0000-0000-000000000000}"/>
  <bookViews>
    <workbookView minimized="1" xWindow="3675" yWindow="2520" windowWidth="15375" windowHeight="7875" firstSheet="5" activeTab="5" xr2:uid="{00000000-000D-0000-FFFF-FFFF00000000}"/>
  </bookViews>
  <sheets>
    <sheet name="Clients" sheetId="3" r:id="rId1"/>
    <sheet name="Products_Stock_Pricing" sheetId="2" r:id="rId2"/>
    <sheet name="Ventes" sheetId="1" r:id="rId3"/>
    <sheet name="Paramètres-Composantes du prix" sheetId="4" r:id="rId4"/>
    <sheet name="Audit_Donnees" sheetId="7" r:id="rId5"/>
    <sheet name="Dashboard" sheetId="5" r:id="rId6"/>
    <sheet name="Feuil1" sheetId="9" r:id="rId7"/>
    <sheet name="Journal_Refresh" sheetId="8" r:id="rId8"/>
  </sheets>
  <definedNames>
    <definedName name="_xlcn.WorksheetConnection_TableaudeBordCommercialExcel.xlsxTab_Clients" hidden="1">Tab_Clients[]</definedName>
    <definedName name="_xlcn.WorksheetConnection_TableaudeBordCommercialExcel.xlsxTable5" hidden="1">Table5[]</definedName>
    <definedName name="_xlcn.WorksheetConnection_TableaudeBordCommercialExcel.xlsxTable7" hidden="1">Table7[]</definedName>
    <definedName name="_xlcn.WorksheetConnection_TableaudeBordCommercialExcel.xlsxVentes" hidden="1">Ventes[]</definedName>
    <definedName name="_xlcn.WorksheetConnection_TableaudeBordCommercialExcel2.xlsmTab_Produits" hidden="1">Tab_Produits[]</definedName>
    <definedName name="DonnéesExternes_2" localSheetId="1" hidden="1">Products_Stock_Pricing!#REF!</definedName>
    <definedName name="Product_Name">Ventes[Product_Name]</definedName>
    <definedName name="ProductName">Tab_Produits[Product_Line]</definedName>
    <definedName name="Slicer_Gender">#N/A</definedName>
    <definedName name="Tab_Ventes">Ventes[#All]</definedName>
    <definedName name="TauxMaj">'Paramètres-Composantes du prix'!$B$3</definedName>
    <definedName name="Tx_Maj">'Paramètres-Composantes du prix'!$B$3</definedName>
    <definedName name="Tx_Majo">'Paramètres-Composantes du prix'!$B$3</definedName>
    <definedName name="TX_Remise">'Paramètres-Composantes du prix'!$B$2</definedName>
    <definedName name="Tx_TVA">'Paramètres-Composantes du prix'!$B$4</definedName>
  </definedNames>
  <calcPr calcId="191028"/>
  <pivotCaches>
    <pivotCache cacheId="224" r:id="rId9"/>
    <pivotCache cacheId="225" r:id="rId10"/>
    <pivotCache cacheId="226" r:id="rId11"/>
    <pivotCache cacheId="227" r:id="rId12"/>
    <pivotCache cacheId="228" r:id="rId13"/>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entes" name="Ventes" connection="WorksheetConnection_Tableau de Bord Commercial Excel.xlsx!Ventes"/>
          <x15:modelTable id="Table7" name="Table7" connection="WorksheetConnection_Tableau de Bord Commercial Excel.xlsx!Table7"/>
          <x15:modelTable id="Table5" name="Table5" connection="WorksheetConnection_Tableau de Bord Commercial Excel.xlsx!Table5"/>
          <x15:modelTable id="Tab_Clients" name="Tab_Clients" connection="WorksheetConnection_Tableau de Bord Commercial Excel.xlsx!Tab_Clients"/>
          <x15:modelTable id="Calendrier" name="Calendrier" connection="Connexion"/>
          <x15:modelTable id="Tab_Produits" name="Tab_Produits" connection="WorksheetConnection_Tableau de Bord Commercial Excel (2).xlsm!Tab_Produits"/>
        </x15:modelTables>
        <x15:modelRelationships>
          <x15:modelRelationship fromTable="Ventes" fromColumn="Sale_Date (Year)" toTable="Calendrier" toColumn="Date"/>
          <x15:modelRelationship fromTable="Ventes" fromColumn="ID_Produit" toTable="Tab_Produits" toColumn="ID_Product"/>
        </x15:modelRelationships>
        <x15:extLst>
          <ext xmlns:x16="http://schemas.microsoft.com/office/spreadsheetml/2014/11/main" uri="{9835A34E-60A6-4A7C-AAB8-D5F71C897F49}">
            <x16:modelTimeGroupings>
              <x16:modelTimeGrouping tableName="Ventes" columnName="Sale_Date" columnId="Sale_Date">
                <x16:calculatedTimeColumn columnName="Sale_Date (Year)" columnId="Sale_Date (Year)" contentType="years" isSelected="1"/>
                <x16:calculatedTimeColumn columnName="Sale_Date (Quarter)" columnId="Sale_Date (Quarter)" contentType="quarters" isSelected="1"/>
                <x16:calculatedTimeColumn columnName="Sale_Date (Month Index)" columnId="Sale_Date (Month Index)" contentType="monthsindex" isSelected="1"/>
                <x16:calculatedTimeColumn columnName="Sale_Date (Month)" columnId="Sale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03" i="1" l="1"/>
  <c r="E1002" i="1"/>
  <c r="F1002" i="1" s="1"/>
  <c r="C1002" i="1"/>
  <c r="A1001" i="3"/>
  <c r="A1002" i="3"/>
  <c r="H1001" i="1"/>
  <c r="H1002" i="1"/>
  <c r="I1002" i="1" s="1"/>
  <c r="B1001" i="1"/>
  <c r="A1001" i="1" s="1"/>
  <c r="B1002" i="1"/>
  <c r="K1002" i="1" s="1"/>
  <c r="C1001" i="1"/>
  <c r="E1001" i="1"/>
  <c r="E3" i="1"/>
  <c r="F3" i="1" s="1"/>
  <c r="E4" i="1"/>
  <c r="F4" i="1" s="1"/>
  <c r="E5" i="1"/>
  <c r="F5" i="1" s="1"/>
  <c r="E6" i="1"/>
  <c r="F6" i="1" s="1"/>
  <c r="E7" i="1"/>
  <c r="F7" i="1" s="1"/>
  <c r="E8" i="1"/>
  <c r="F8" i="1" s="1"/>
  <c r="E9" i="1"/>
  <c r="F9" i="1" s="1"/>
  <c r="E10" i="1"/>
  <c r="F10" i="1" s="1"/>
  <c r="E11" i="1"/>
  <c r="F11" i="1" s="1"/>
  <c r="E12" i="1"/>
  <c r="F12" i="1" s="1"/>
  <c r="E13" i="1"/>
  <c r="F13" i="1" s="1"/>
  <c r="E14" i="1"/>
  <c r="F14" i="1" s="1"/>
  <c r="E15" i="1"/>
  <c r="F15" i="1" s="1"/>
  <c r="E16" i="1"/>
  <c r="F16" i="1" s="1"/>
  <c r="E17" i="1"/>
  <c r="F17" i="1" s="1"/>
  <c r="E18" i="1"/>
  <c r="F18" i="1" s="1"/>
  <c r="E19" i="1"/>
  <c r="F19" i="1" s="1"/>
  <c r="E20" i="1"/>
  <c r="F20" i="1" s="1"/>
  <c r="E21" i="1"/>
  <c r="F21" i="1" s="1"/>
  <c r="E22" i="1"/>
  <c r="F22" i="1" s="1"/>
  <c r="E23" i="1"/>
  <c r="F23" i="1" s="1"/>
  <c r="E24" i="1"/>
  <c r="F24"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9" i="1"/>
  <c r="F39" i="1" s="1"/>
  <c r="E40" i="1"/>
  <c r="F40" i="1" s="1"/>
  <c r="E41" i="1"/>
  <c r="F41" i="1" s="1"/>
  <c r="E42" i="1"/>
  <c r="F42" i="1" s="1"/>
  <c r="E43" i="1"/>
  <c r="F43" i="1" s="1"/>
  <c r="E44" i="1"/>
  <c r="F44" i="1" s="1"/>
  <c r="E45" i="1"/>
  <c r="F45" i="1" s="1"/>
  <c r="E46" i="1"/>
  <c r="F46" i="1" s="1"/>
  <c r="E47" i="1"/>
  <c r="F47" i="1" s="1"/>
  <c r="E48" i="1"/>
  <c r="F48" i="1" s="1"/>
  <c r="E49" i="1"/>
  <c r="F49" i="1" s="1"/>
  <c r="E50" i="1"/>
  <c r="F50" i="1" s="1"/>
  <c r="E51" i="1"/>
  <c r="F51" i="1" s="1"/>
  <c r="E52" i="1"/>
  <c r="F52" i="1" s="1"/>
  <c r="E53" i="1"/>
  <c r="F53" i="1" s="1"/>
  <c r="E54" i="1"/>
  <c r="F54" i="1" s="1"/>
  <c r="E55" i="1"/>
  <c r="F55" i="1" s="1"/>
  <c r="E56" i="1"/>
  <c r="F56" i="1" s="1"/>
  <c r="E57" i="1"/>
  <c r="F57" i="1" s="1"/>
  <c r="E58" i="1"/>
  <c r="F58" i="1" s="1"/>
  <c r="E59" i="1"/>
  <c r="F59" i="1" s="1"/>
  <c r="E60" i="1"/>
  <c r="F60" i="1" s="1"/>
  <c r="E61" i="1"/>
  <c r="F61" i="1" s="1"/>
  <c r="E62" i="1"/>
  <c r="F62" i="1" s="1"/>
  <c r="E63" i="1"/>
  <c r="F63" i="1" s="1"/>
  <c r="E64" i="1"/>
  <c r="F64" i="1" s="1"/>
  <c r="E65" i="1"/>
  <c r="F65" i="1" s="1"/>
  <c r="E66" i="1"/>
  <c r="F66" i="1" s="1"/>
  <c r="E67" i="1"/>
  <c r="F67" i="1" s="1"/>
  <c r="E68" i="1"/>
  <c r="F68" i="1" s="1"/>
  <c r="E69" i="1"/>
  <c r="F69" i="1" s="1"/>
  <c r="E70" i="1"/>
  <c r="F70" i="1" s="1"/>
  <c r="E71" i="1"/>
  <c r="F71" i="1" s="1"/>
  <c r="E72" i="1"/>
  <c r="F72" i="1" s="1"/>
  <c r="E73" i="1"/>
  <c r="F73" i="1" s="1"/>
  <c r="E74" i="1"/>
  <c r="F74" i="1" s="1"/>
  <c r="E75" i="1"/>
  <c r="F75" i="1" s="1"/>
  <c r="E76" i="1"/>
  <c r="F76" i="1" s="1"/>
  <c r="E77" i="1"/>
  <c r="F77" i="1" s="1"/>
  <c r="E78" i="1"/>
  <c r="F78" i="1" s="1"/>
  <c r="E79" i="1"/>
  <c r="F79" i="1" s="1"/>
  <c r="E80" i="1"/>
  <c r="F80" i="1" s="1"/>
  <c r="E81" i="1"/>
  <c r="F81" i="1" s="1"/>
  <c r="E82" i="1"/>
  <c r="F82" i="1" s="1"/>
  <c r="E83" i="1"/>
  <c r="F83" i="1" s="1"/>
  <c r="E84" i="1"/>
  <c r="F84" i="1" s="1"/>
  <c r="E85" i="1"/>
  <c r="F85" i="1" s="1"/>
  <c r="E86" i="1"/>
  <c r="F86" i="1" s="1"/>
  <c r="E87" i="1"/>
  <c r="F87" i="1" s="1"/>
  <c r="E88" i="1"/>
  <c r="F88" i="1" s="1"/>
  <c r="E89" i="1"/>
  <c r="F89" i="1" s="1"/>
  <c r="E90" i="1"/>
  <c r="F90" i="1" s="1"/>
  <c r="E91" i="1"/>
  <c r="F91" i="1" s="1"/>
  <c r="E92" i="1"/>
  <c r="F92" i="1" s="1"/>
  <c r="E93" i="1"/>
  <c r="F93" i="1" s="1"/>
  <c r="E94" i="1"/>
  <c r="F94" i="1" s="1"/>
  <c r="E95" i="1"/>
  <c r="F95" i="1" s="1"/>
  <c r="E96" i="1"/>
  <c r="F96" i="1" s="1"/>
  <c r="E97" i="1"/>
  <c r="F97" i="1" s="1"/>
  <c r="E98" i="1"/>
  <c r="F98"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115" i="1"/>
  <c r="F115" i="1" s="1"/>
  <c r="E116" i="1"/>
  <c r="F116" i="1" s="1"/>
  <c r="E117" i="1"/>
  <c r="F117" i="1" s="1"/>
  <c r="E118" i="1"/>
  <c r="F118" i="1" s="1"/>
  <c r="E119" i="1"/>
  <c r="F119" i="1" s="1"/>
  <c r="E120" i="1"/>
  <c r="F120" i="1" s="1"/>
  <c r="E121" i="1"/>
  <c r="F121" i="1" s="1"/>
  <c r="E122" i="1"/>
  <c r="F122" i="1" s="1"/>
  <c r="E123" i="1"/>
  <c r="F123" i="1" s="1"/>
  <c r="E124" i="1"/>
  <c r="F124" i="1" s="1"/>
  <c r="E125" i="1"/>
  <c r="F125" i="1" s="1"/>
  <c r="E126" i="1"/>
  <c r="F126" i="1" s="1"/>
  <c r="E127" i="1"/>
  <c r="F127" i="1" s="1"/>
  <c r="E128" i="1"/>
  <c r="F128" i="1" s="1"/>
  <c r="E129" i="1"/>
  <c r="F129" i="1" s="1"/>
  <c r="E130" i="1"/>
  <c r="F130" i="1" s="1"/>
  <c r="E131" i="1"/>
  <c r="F131" i="1" s="1"/>
  <c r="E132" i="1"/>
  <c r="F132" i="1" s="1"/>
  <c r="E133" i="1"/>
  <c r="F133" i="1" s="1"/>
  <c r="E134" i="1"/>
  <c r="F134" i="1" s="1"/>
  <c r="E135" i="1"/>
  <c r="F135" i="1" s="1"/>
  <c r="E136" i="1"/>
  <c r="F136"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153" i="1"/>
  <c r="F153" i="1" s="1"/>
  <c r="E154" i="1"/>
  <c r="F154" i="1" s="1"/>
  <c r="E155" i="1"/>
  <c r="F155" i="1" s="1"/>
  <c r="E156" i="1"/>
  <c r="F156" i="1" s="1"/>
  <c r="E157" i="1"/>
  <c r="F157" i="1" s="1"/>
  <c r="E158" i="1"/>
  <c r="F158" i="1" s="1"/>
  <c r="E159" i="1"/>
  <c r="F159" i="1" s="1"/>
  <c r="E160" i="1"/>
  <c r="F160" i="1" s="1"/>
  <c r="E161" i="1"/>
  <c r="F161" i="1" s="1"/>
  <c r="E162" i="1"/>
  <c r="F162" i="1" s="1"/>
  <c r="E163" i="1"/>
  <c r="F163" i="1" s="1"/>
  <c r="E164" i="1"/>
  <c r="F164" i="1" s="1"/>
  <c r="E165" i="1"/>
  <c r="F165" i="1" s="1"/>
  <c r="E166" i="1"/>
  <c r="F166" i="1" s="1"/>
  <c r="E167" i="1"/>
  <c r="F167" i="1" s="1"/>
  <c r="E168" i="1"/>
  <c r="F168" i="1" s="1"/>
  <c r="E169" i="1"/>
  <c r="F169" i="1" s="1"/>
  <c r="E170" i="1"/>
  <c r="F170" i="1" s="1"/>
  <c r="E171" i="1"/>
  <c r="F171" i="1" s="1"/>
  <c r="E172" i="1"/>
  <c r="F172" i="1" s="1"/>
  <c r="E173" i="1"/>
  <c r="F173" i="1" s="1"/>
  <c r="E174" i="1"/>
  <c r="F174"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91" i="1"/>
  <c r="F191" i="1" s="1"/>
  <c r="E192" i="1"/>
  <c r="F192" i="1" s="1"/>
  <c r="E193" i="1"/>
  <c r="F193" i="1" s="1"/>
  <c r="E194" i="1"/>
  <c r="F194" i="1" s="1"/>
  <c r="E195" i="1"/>
  <c r="F195" i="1" s="1"/>
  <c r="E196" i="1"/>
  <c r="F196" i="1" s="1"/>
  <c r="E197" i="1"/>
  <c r="F197" i="1" s="1"/>
  <c r="E198" i="1"/>
  <c r="F198" i="1" s="1"/>
  <c r="E199" i="1"/>
  <c r="F199" i="1" s="1"/>
  <c r="E200" i="1"/>
  <c r="F200" i="1" s="1"/>
  <c r="E201" i="1"/>
  <c r="F201" i="1" s="1"/>
  <c r="E202" i="1"/>
  <c r="F202" i="1" s="1"/>
  <c r="E203" i="1"/>
  <c r="F203" i="1" s="1"/>
  <c r="E204" i="1"/>
  <c r="F204" i="1" s="1"/>
  <c r="E205" i="1"/>
  <c r="F205" i="1" s="1"/>
  <c r="E206" i="1"/>
  <c r="F206" i="1" s="1"/>
  <c r="E207" i="1"/>
  <c r="F207" i="1" s="1"/>
  <c r="E208" i="1"/>
  <c r="F208" i="1" s="1"/>
  <c r="E209" i="1"/>
  <c r="F209" i="1" s="1"/>
  <c r="E210" i="1"/>
  <c r="F210" i="1" s="1"/>
  <c r="E211" i="1"/>
  <c r="F211" i="1" s="1"/>
  <c r="E212" i="1"/>
  <c r="F212"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230" i="1"/>
  <c r="F230" i="1" s="1"/>
  <c r="E231" i="1"/>
  <c r="F231" i="1" s="1"/>
  <c r="E232" i="1"/>
  <c r="F232" i="1" s="1"/>
  <c r="E233" i="1"/>
  <c r="F233" i="1" s="1"/>
  <c r="E234" i="1"/>
  <c r="F234" i="1" s="1"/>
  <c r="E235" i="1"/>
  <c r="F235" i="1" s="1"/>
  <c r="E236" i="1"/>
  <c r="F236" i="1" s="1"/>
  <c r="E237" i="1"/>
  <c r="F237" i="1" s="1"/>
  <c r="E238" i="1"/>
  <c r="F238" i="1" s="1"/>
  <c r="E239" i="1"/>
  <c r="F239" i="1" s="1"/>
  <c r="E240" i="1"/>
  <c r="F240" i="1" s="1"/>
  <c r="E241" i="1"/>
  <c r="F241" i="1" s="1"/>
  <c r="E242" i="1"/>
  <c r="F242" i="1" s="1"/>
  <c r="E243" i="1"/>
  <c r="F243" i="1" s="1"/>
  <c r="E244" i="1"/>
  <c r="F244" i="1" s="1"/>
  <c r="E245" i="1"/>
  <c r="F245" i="1" s="1"/>
  <c r="E246" i="1"/>
  <c r="F246" i="1" s="1"/>
  <c r="E247" i="1"/>
  <c r="F247" i="1" s="1"/>
  <c r="E248" i="1"/>
  <c r="F248" i="1" s="1"/>
  <c r="E249" i="1"/>
  <c r="F249" i="1" s="1"/>
  <c r="E250" i="1"/>
  <c r="F250"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67" i="1"/>
  <c r="F267" i="1" s="1"/>
  <c r="E268" i="1"/>
  <c r="F268" i="1" s="1"/>
  <c r="E269" i="1"/>
  <c r="F269" i="1" s="1"/>
  <c r="E270" i="1"/>
  <c r="F270" i="1" s="1"/>
  <c r="E271" i="1"/>
  <c r="F271" i="1" s="1"/>
  <c r="E272" i="1"/>
  <c r="F272" i="1" s="1"/>
  <c r="E273" i="1"/>
  <c r="F273" i="1" s="1"/>
  <c r="E274" i="1"/>
  <c r="F274" i="1" s="1"/>
  <c r="E275" i="1"/>
  <c r="F275" i="1" s="1"/>
  <c r="E276" i="1"/>
  <c r="F276" i="1" s="1"/>
  <c r="E277" i="1"/>
  <c r="F277" i="1" s="1"/>
  <c r="E278" i="1"/>
  <c r="F278" i="1" s="1"/>
  <c r="E279" i="1"/>
  <c r="F279" i="1" s="1"/>
  <c r="E280" i="1"/>
  <c r="F280" i="1" s="1"/>
  <c r="E281" i="1"/>
  <c r="F281" i="1" s="1"/>
  <c r="E282" i="1"/>
  <c r="F282" i="1" s="1"/>
  <c r="E283" i="1"/>
  <c r="F283" i="1" s="1"/>
  <c r="E284" i="1"/>
  <c r="F284" i="1" s="1"/>
  <c r="E285" i="1"/>
  <c r="F285" i="1" s="1"/>
  <c r="E286" i="1"/>
  <c r="F286" i="1" s="1"/>
  <c r="E287" i="1"/>
  <c r="F287" i="1" s="1"/>
  <c r="E288" i="1"/>
  <c r="F288"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305" i="1"/>
  <c r="F305" i="1" s="1"/>
  <c r="E306" i="1"/>
  <c r="F306" i="1" s="1"/>
  <c r="E307" i="1"/>
  <c r="F307" i="1" s="1"/>
  <c r="E308" i="1"/>
  <c r="F308" i="1" s="1"/>
  <c r="E309" i="1"/>
  <c r="F309" i="1" s="1"/>
  <c r="E310" i="1"/>
  <c r="F310" i="1" s="1"/>
  <c r="E311" i="1"/>
  <c r="F311" i="1" s="1"/>
  <c r="E312" i="1"/>
  <c r="F312" i="1" s="1"/>
  <c r="E313" i="1"/>
  <c r="F313" i="1" s="1"/>
  <c r="E314" i="1"/>
  <c r="F314" i="1" s="1"/>
  <c r="E315" i="1"/>
  <c r="F315" i="1" s="1"/>
  <c r="E316" i="1"/>
  <c r="F316" i="1" s="1"/>
  <c r="E317" i="1"/>
  <c r="F317" i="1" s="1"/>
  <c r="E318" i="1"/>
  <c r="F318" i="1" s="1"/>
  <c r="E319" i="1"/>
  <c r="F319" i="1" s="1"/>
  <c r="E320" i="1"/>
  <c r="F320" i="1" s="1"/>
  <c r="E321" i="1"/>
  <c r="F321" i="1" s="1"/>
  <c r="E322" i="1"/>
  <c r="F322" i="1" s="1"/>
  <c r="E323" i="1"/>
  <c r="F323" i="1" s="1"/>
  <c r="E324" i="1"/>
  <c r="F324" i="1" s="1"/>
  <c r="E325" i="1"/>
  <c r="F325" i="1" s="1"/>
  <c r="E326" i="1"/>
  <c r="F326"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343" i="1"/>
  <c r="F343" i="1" s="1"/>
  <c r="E344" i="1"/>
  <c r="F344" i="1" s="1"/>
  <c r="E345" i="1"/>
  <c r="F345" i="1" s="1"/>
  <c r="E346" i="1"/>
  <c r="F346" i="1" s="1"/>
  <c r="E347" i="1"/>
  <c r="F347" i="1" s="1"/>
  <c r="E348" i="1"/>
  <c r="F348" i="1" s="1"/>
  <c r="E349" i="1"/>
  <c r="F349" i="1" s="1"/>
  <c r="E350" i="1"/>
  <c r="F350" i="1" s="1"/>
  <c r="E351" i="1"/>
  <c r="F351" i="1" s="1"/>
  <c r="E352" i="1"/>
  <c r="F352" i="1" s="1"/>
  <c r="E353" i="1"/>
  <c r="F353" i="1" s="1"/>
  <c r="E354" i="1"/>
  <c r="F354" i="1" s="1"/>
  <c r="E355" i="1"/>
  <c r="F355" i="1" s="1"/>
  <c r="E356" i="1"/>
  <c r="F356" i="1" s="1"/>
  <c r="E357" i="1"/>
  <c r="F357" i="1" s="1"/>
  <c r="E358" i="1"/>
  <c r="F358" i="1" s="1"/>
  <c r="E359" i="1"/>
  <c r="F359" i="1" s="1"/>
  <c r="E360" i="1"/>
  <c r="F360" i="1" s="1"/>
  <c r="E361" i="1"/>
  <c r="F361" i="1" s="1"/>
  <c r="E362" i="1"/>
  <c r="F362" i="1" s="1"/>
  <c r="E363" i="1"/>
  <c r="F363" i="1" s="1"/>
  <c r="E364" i="1"/>
  <c r="F364"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81" i="1"/>
  <c r="F381" i="1" s="1"/>
  <c r="E382" i="1"/>
  <c r="F382" i="1" s="1"/>
  <c r="E383" i="1"/>
  <c r="F383" i="1" s="1"/>
  <c r="E384" i="1"/>
  <c r="F384" i="1" s="1"/>
  <c r="E385" i="1"/>
  <c r="F385" i="1" s="1"/>
  <c r="E386" i="1"/>
  <c r="F386" i="1" s="1"/>
  <c r="E387" i="1"/>
  <c r="F387" i="1" s="1"/>
  <c r="E388" i="1"/>
  <c r="F388" i="1" s="1"/>
  <c r="E389" i="1"/>
  <c r="F389" i="1" s="1"/>
  <c r="E390" i="1"/>
  <c r="F390" i="1" s="1"/>
  <c r="E391" i="1"/>
  <c r="F391" i="1" s="1"/>
  <c r="E392" i="1"/>
  <c r="F392" i="1" s="1"/>
  <c r="E393" i="1"/>
  <c r="F393" i="1" s="1"/>
  <c r="E394" i="1"/>
  <c r="F394" i="1" s="1"/>
  <c r="E395" i="1"/>
  <c r="F395" i="1" s="1"/>
  <c r="E396" i="1"/>
  <c r="F396" i="1" s="1"/>
  <c r="E397" i="1"/>
  <c r="F397" i="1" s="1"/>
  <c r="E398" i="1"/>
  <c r="F398" i="1" s="1"/>
  <c r="E399" i="1"/>
  <c r="F399" i="1" s="1"/>
  <c r="E400" i="1"/>
  <c r="F400" i="1" s="1"/>
  <c r="E401" i="1"/>
  <c r="F401" i="1" s="1"/>
  <c r="E402" i="1"/>
  <c r="F402"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419" i="1"/>
  <c r="F419" i="1" s="1"/>
  <c r="E420" i="1"/>
  <c r="F420" i="1" s="1"/>
  <c r="E421" i="1"/>
  <c r="F421" i="1" s="1"/>
  <c r="E422" i="1"/>
  <c r="F422" i="1" s="1"/>
  <c r="E423" i="1"/>
  <c r="F423" i="1" s="1"/>
  <c r="E424" i="1"/>
  <c r="F424" i="1" s="1"/>
  <c r="E425" i="1"/>
  <c r="F425" i="1" s="1"/>
  <c r="E426" i="1"/>
  <c r="F426" i="1" s="1"/>
  <c r="E427" i="1"/>
  <c r="F427" i="1" s="1"/>
  <c r="E428" i="1"/>
  <c r="F428" i="1" s="1"/>
  <c r="E429" i="1"/>
  <c r="F429" i="1" s="1"/>
  <c r="E430" i="1"/>
  <c r="F430" i="1" s="1"/>
  <c r="E431" i="1"/>
  <c r="F431" i="1" s="1"/>
  <c r="E432" i="1"/>
  <c r="F432" i="1" s="1"/>
  <c r="E433" i="1"/>
  <c r="F433" i="1" s="1"/>
  <c r="E434" i="1"/>
  <c r="F434" i="1" s="1"/>
  <c r="E435" i="1"/>
  <c r="F435" i="1" s="1"/>
  <c r="E436" i="1"/>
  <c r="F436" i="1" s="1"/>
  <c r="E437" i="1"/>
  <c r="F437" i="1" s="1"/>
  <c r="E438" i="1"/>
  <c r="F438" i="1" s="1"/>
  <c r="E439" i="1"/>
  <c r="F439" i="1" s="1"/>
  <c r="E440" i="1"/>
  <c r="F440"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57" i="1"/>
  <c r="F457" i="1" s="1"/>
  <c r="E458" i="1"/>
  <c r="F458" i="1" s="1"/>
  <c r="E459" i="1"/>
  <c r="F459" i="1" s="1"/>
  <c r="E460" i="1"/>
  <c r="F460" i="1" s="1"/>
  <c r="E461" i="1"/>
  <c r="F461" i="1" s="1"/>
  <c r="E462" i="1"/>
  <c r="F462" i="1" s="1"/>
  <c r="E463" i="1"/>
  <c r="F463" i="1" s="1"/>
  <c r="E464" i="1"/>
  <c r="F464" i="1" s="1"/>
  <c r="E465" i="1"/>
  <c r="F465" i="1" s="1"/>
  <c r="E466" i="1"/>
  <c r="F466" i="1" s="1"/>
  <c r="E467" i="1"/>
  <c r="F467" i="1" s="1"/>
  <c r="E468" i="1"/>
  <c r="F468" i="1" s="1"/>
  <c r="E469" i="1"/>
  <c r="F469" i="1" s="1"/>
  <c r="E470" i="1"/>
  <c r="F470" i="1" s="1"/>
  <c r="E471" i="1"/>
  <c r="F471" i="1" s="1"/>
  <c r="E472" i="1"/>
  <c r="F472" i="1" s="1"/>
  <c r="E473" i="1"/>
  <c r="F473" i="1" s="1"/>
  <c r="E474" i="1"/>
  <c r="F474" i="1" s="1"/>
  <c r="E475" i="1"/>
  <c r="F475" i="1" s="1"/>
  <c r="E476" i="1"/>
  <c r="F476" i="1" s="1"/>
  <c r="E477" i="1"/>
  <c r="F477" i="1" s="1"/>
  <c r="E478" i="1"/>
  <c r="F478"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95" i="1"/>
  <c r="F495" i="1" s="1"/>
  <c r="E496" i="1"/>
  <c r="F496" i="1" s="1"/>
  <c r="E497" i="1"/>
  <c r="F497" i="1" s="1"/>
  <c r="E498" i="1"/>
  <c r="F498" i="1" s="1"/>
  <c r="E499" i="1"/>
  <c r="F499" i="1" s="1"/>
  <c r="E500" i="1"/>
  <c r="F500" i="1" s="1"/>
  <c r="E501" i="1"/>
  <c r="F501" i="1" s="1"/>
  <c r="E502" i="1"/>
  <c r="F502" i="1" s="1"/>
  <c r="E503" i="1"/>
  <c r="F503" i="1" s="1"/>
  <c r="E504" i="1"/>
  <c r="F504" i="1" s="1"/>
  <c r="E505" i="1"/>
  <c r="F505" i="1" s="1"/>
  <c r="E506" i="1"/>
  <c r="F506" i="1" s="1"/>
  <c r="E507" i="1"/>
  <c r="F507" i="1" s="1"/>
  <c r="E508" i="1"/>
  <c r="F508" i="1" s="1"/>
  <c r="E509" i="1"/>
  <c r="F509" i="1" s="1"/>
  <c r="E510" i="1"/>
  <c r="F510" i="1" s="1"/>
  <c r="E511" i="1"/>
  <c r="F511" i="1" s="1"/>
  <c r="E512" i="1"/>
  <c r="F512" i="1" s="1"/>
  <c r="E513" i="1"/>
  <c r="F513" i="1" s="1"/>
  <c r="E514" i="1"/>
  <c r="F514" i="1" s="1"/>
  <c r="E515" i="1"/>
  <c r="F515" i="1" s="1"/>
  <c r="E516" i="1"/>
  <c r="F516"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533" i="1"/>
  <c r="F533" i="1" s="1"/>
  <c r="E534" i="1"/>
  <c r="F534" i="1" s="1"/>
  <c r="E535" i="1"/>
  <c r="F535" i="1" s="1"/>
  <c r="E536" i="1"/>
  <c r="F536" i="1" s="1"/>
  <c r="E537" i="1"/>
  <c r="F537" i="1" s="1"/>
  <c r="E538" i="1"/>
  <c r="F538" i="1" s="1"/>
  <c r="E539" i="1"/>
  <c r="F539" i="1" s="1"/>
  <c r="E540" i="1"/>
  <c r="F540" i="1" s="1"/>
  <c r="E541" i="1"/>
  <c r="F541" i="1" s="1"/>
  <c r="E542" i="1"/>
  <c r="F542" i="1" s="1"/>
  <c r="E543" i="1"/>
  <c r="F543" i="1" s="1"/>
  <c r="E544" i="1"/>
  <c r="F544" i="1" s="1"/>
  <c r="E545" i="1"/>
  <c r="F545" i="1" s="1"/>
  <c r="E546" i="1"/>
  <c r="F546" i="1" s="1"/>
  <c r="E547" i="1"/>
  <c r="F547" i="1" s="1"/>
  <c r="E548" i="1"/>
  <c r="F548" i="1" s="1"/>
  <c r="E549" i="1"/>
  <c r="F549" i="1" s="1"/>
  <c r="E550" i="1"/>
  <c r="F550" i="1" s="1"/>
  <c r="E551" i="1"/>
  <c r="F551" i="1" s="1"/>
  <c r="E552" i="1"/>
  <c r="F552" i="1" s="1"/>
  <c r="E553" i="1"/>
  <c r="F553" i="1" s="1"/>
  <c r="E554" i="1"/>
  <c r="F554"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71" i="1"/>
  <c r="F571" i="1" s="1"/>
  <c r="E572" i="1"/>
  <c r="F572" i="1" s="1"/>
  <c r="E573" i="1"/>
  <c r="F573" i="1" s="1"/>
  <c r="E574" i="1"/>
  <c r="F574" i="1" s="1"/>
  <c r="E575" i="1"/>
  <c r="F575" i="1" s="1"/>
  <c r="E576" i="1"/>
  <c r="F576" i="1" s="1"/>
  <c r="E577" i="1"/>
  <c r="F577" i="1" s="1"/>
  <c r="E578" i="1"/>
  <c r="F578" i="1" s="1"/>
  <c r="E579" i="1"/>
  <c r="F579" i="1" s="1"/>
  <c r="E580" i="1"/>
  <c r="F580" i="1" s="1"/>
  <c r="E581" i="1"/>
  <c r="F581" i="1" s="1"/>
  <c r="E582" i="1"/>
  <c r="F582" i="1" s="1"/>
  <c r="E583" i="1"/>
  <c r="F583" i="1" s="1"/>
  <c r="E584" i="1"/>
  <c r="F584" i="1" s="1"/>
  <c r="E585" i="1"/>
  <c r="F585" i="1" s="1"/>
  <c r="E586" i="1"/>
  <c r="F586" i="1" s="1"/>
  <c r="E587" i="1"/>
  <c r="F587" i="1" s="1"/>
  <c r="E588" i="1"/>
  <c r="F588" i="1" s="1"/>
  <c r="E589" i="1"/>
  <c r="F589" i="1" s="1"/>
  <c r="E590" i="1"/>
  <c r="F590" i="1" s="1"/>
  <c r="E591" i="1"/>
  <c r="F591" i="1" s="1"/>
  <c r="E592" i="1"/>
  <c r="F592"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609" i="1"/>
  <c r="F609" i="1" s="1"/>
  <c r="E610" i="1"/>
  <c r="F610" i="1" s="1"/>
  <c r="E611" i="1"/>
  <c r="F611" i="1" s="1"/>
  <c r="E612" i="1"/>
  <c r="F612" i="1" s="1"/>
  <c r="E613" i="1"/>
  <c r="F613" i="1" s="1"/>
  <c r="E614" i="1"/>
  <c r="F614" i="1" s="1"/>
  <c r="E615" i="1"/>
  <c r="F615" i="1" s="1"/>
  <c r="E616" i="1"/>
  <c r="F616" i="1" s="1"/>
  <c r="E617" i="1"/>
  <c r="F617" i="1" s="1"/>
  <c r="E618" i="1"/>
  <c r="F618" i="1" s="1"/>
  <c r="E619" i="1"/>
  <c r="F619" i="1" s="1"/>
  <c r="E620" i="1"/>
  <c r="F620" i="1" s="1"/>
  <c r="E621" i="1"/>
  <c r="F621" i="1" s="1"/>
  <c r="E622" i="1"/>
  <c r="F622" i="1" s="1"/>
  <c r="E623" i="1"/>
  <c r="F623" i="1" s="1"/>
  <c r="E624" i="1"/>
  <c r="F624" i="1" s="1"/>
  <c r="E625" i="1"/>
  <c r="F625" i="1" s="1"/>
  <c r="E626" i="1"/>
  <c r="F626" i="1" s="1"/>
  <c r="E627" i="1"/>
  <c r="F627" i="1" s="1"/>
  <c r="E628" i="1"/>
  <c r="F628" i="1" s="1"/>
  <c r="E629" i="1"/>
  <c r="F629" i="1" s="1"/>
  <c r="E630" i="1"/>
  <c r="F630"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647" i="1"/>
  <c r="F647" i="1" s="1"/>
  <c r="E648" i="1"/>
  <c r="F648" i="1" s="1"/>
  <c r="E649" i="1"/>
  <c r="F649" i="1" s="1"/>
  <c r="E650" i="1"/>
  <c r="F650" i="1" s="1"/>
  <c r="E651" i="1"/>
  <c r="F651" i="1" s="1"/>
  <c r="E652" i="1"/>
  <c r="F652" i="1" s="1"/>
  <c r="E653" i="1"/>
  <c r="F653" i="1" s="1"/>
  <c r="E654" i="1"/>
  <c r="F654" i="1" s="1"/>
  <c r="E655" i="1"/>
  <c r="F655" i="1" s="1"/>
  <c r="E656" i="1"/>
  <c r="F656" i="1" s="1"/>
  <c r="E657" i="1"/>
  <c r="F657" i="1" s="1"/>
  <c r="E658" i="1"/>
  <c r="F658" i="1" s="1"/>
  <c r="E659" i="1"/>
  <c r="F659" i="1" s="1"/>
  <c r="E660" i="1"/>
  <c r="F660" i="1" s="1"/>
  <c r="E661" i="1"/>
  <c r="F661" i="1" s="1"/>
  <c r="E662" i="1"/>
  <c r="F662" i="1" s="1"/>
  <c r="E663" i="1"/>
  <c r="F663" i="1" s="1"/>
  <c r="E664" i="1"/>
  <c r="F664" i="1" s="1"/>
  <c r="E665" i="1"/>
  <c r="F665" i="1" s="1"/>
  <c r="E666" i="1"/>
  <c r="F666" i="1" s="1"/>
  <c r="E667" i="1"/>
  <c r="F667" i="1" s="1"/>
  <c r="E668" i="1"/>
  <c r="F668"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85" i="1"/>
  <c r="F685" i="1" s="1"/>
  <c r="E686" i="1"/>
  <c r="F686" i="1" s="1"/>
  <c r="E687" i="1"/>
  <c r="F687" i="1" s="1"/>
  <c r="E688" i="1"/>
  <c r="F688" i="1" s="1"/>
  <c r="E689" i="1"/>
  <c r="F689" i="1" s="1"/>
  <c r="E690" i="1"/>
  <c r="F690" i="1" s="1"/>
  <c r="E691" i="1"/>
  <c r="F691" i="1" s="1"/>
  <c r="E692" i="1"/>
  <c r="F692" i="1" s="1"/>
  <c r="E693" i="1"/>
  <c r="F693" i="1" s="1"/>
  <c r="E694" i="1"/>
  <c r="F694" i="1" s="1"/>
  <c r="E695" i="1"/>
  <c r="F695" i="1" s="1"/>
  <c r="E696" i="1"/>
  <c r="F696" i="1" s="1"/>
  <c r="E697" i="1"/>
  <c r="F697" i="1" s="1"/>
  <c r="E698" i="1"/>
  <c r="F698" i="1" s="1"/>
  <c r="E699" i="1"/>
  <c r="F699" i="1" s="1"/>
  <c r="E700" i="1"/>
  <c r="F700" i="1" s="1"/>
  <c r="E701" i="1"/>
  <c r="F701" i="1" s="1"/>
  <c r="E702" i="1"/>
  <c r="F702" i="1" s="1"/>
  <c r="E703" i="1"/>
  <c r="F703" i="1" s="1"/>
  <c r="E704" i="1"/>
  <c r="F704" i="1" s="1"/>
  <c r="E705" i="1"/>
  <c r="F705" i="1" s="1"/>
  <c r="E706" i="1"/>
  <c r="F706"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723" i="1"/>
  <c r="F723" i="1" s="1"/>
  <c r="E724" i="1"/>
  <c r="F724" i="1" s="1"/>
  <c r="E725" i="1"/>
  <c r="F725" i="1" s="1"/>
  <c r="E726" i="1"/>
  <c r="F726" i="1" s="1"/>
  <c r="E727" i="1"/>
  <c r="F727" i="1" s="1"/>
  <c r="E728" i="1"/>
  <c r="F728" i="1" s="1"/>
  <c r="E729" i="1"/>
  <c r="F729" i="1" s="1"/>
  <c r="E730" i="1"/>
  <c r="F730" i="1" s="1"/>
  <c r="E731" i="1"/>
  <c r="F731" i="1" s="1"/>
  <c r="E732" i="1"/>
  <c r="F732" i="1" s="1"/>
  <c r="E733" i="1"/>
  <c r="F733" i="1" s="1"/>
  <c r="E734" i="1"/>
  <c r="F734" i="1" s="1"/>
  <c r="E735" i="1"/>
  <c r="F735" i="1" s="1"/>
  <c r="E736" i="1"/>
  <c r="F736" i="1" s="1"/>
  <c r="E737" i="1"/>
  <c r="F737" i="1" s="1"/>
  <c r="E738" i="1"/>
  <c r="F738" i="1" s="1"/>
  <c r="E739" i="1"/>
  <c r="F739" i="1" s="1"/>
  <c r="E740" i="1"/>
  <c r="F740" i="1" s="1"/>
  <c r="E741" i="1"/>
  <c r="F741" i="1" s="1"/>
  <c r="E742" i="1"/>
  <c r="F742" i="1" s="1"/>
  <c r="E743" i="1"/>
  <c r="F743" i="1" s="1"/>
  <c r="E744" i="1"/>
  <c r="F744"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61" i="1"/>
  <c r="F761" i="1" s="1"/>
  <c r="E762" i="1"/>
  <c r="F762" i="1" s="1"/>
  <c r="E763" i="1"/>
  <c r="F763" i="1" s="1"/>
  <c r="E764" i="1"/>
  <c r="F764" i="1" s="1"/>
  <c r="E765" i="1"/>
  <c r="F765" i="1" s="1"/>
  <c r="E766" i="1"/>
  <c r="F766" i="1" s="1"/>
  <c r="E767" i="1"/>
  <c r="F767" i="1" s="1"/>
  <c r="E768" i="1"/>
  <c r="F768" i="1" s="1"/>
  <c r="E769" i="1"/>
  <c r="F769" i="1" s="1"/>
  <c r="E770" i="1"/>
  <c r="F770" i="1" s="1"/>
  <c r="E771" i="1"/>
  <c r="F771" i="1" s="1"/>
  <c r="E772" i="1"/>
  <c r="F772" i="1" s="1"/>
  <c r="E773" i="1"/>
  <c r="F773" i="1" s="1"/>
  <c r="E774" i="1"/>
  <c r="F774" i="1" s="1"/>
  <c r="E775" i="1"/>
  <c r="F775" i="1" s="1"/>
  <c r="E776" i="1"/>
  <c r="F776" i="1" s="1"/>
  <c r="E777" i="1"/>
  <c r="F777" i="1" s="1"/>
  <c r="E778" i="1"/>
  <c r="F778" i="1" s="1"/>
  <c r="E779" i="1"/>
  <c r="F779" i="1" s="1"/>
  <c r="E780" i="1"/>
  <c r="F780" i="1" s="1"/>
  <c r="E781" i="1"/>
  <c r="F781" i="1" s="1"/>
  <c r="E782" i="1"/>
  <c r="F782"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99" i="1"/>
  <c r="F799" i="1" s="1"/>
  <c r="E800" i="1"/>
  <c r="F800" i="1" s="1"/>
  <c r="E801" i="1"/>
  <c r="F801" i="1" s="1"/>
  <c r="E802" i="1"/>
  <c r="F802" i="1" s="1"/>
  <c r="E803" i="1"/>
  <c r="F803" i="1" s="1"/>
  <c r="E804" i="1"/>
  <c r="F804" i="1" s="1"/>
  <c r="E805" i="1"/>
  <c r="F805" i="1" s="1"/>
  <c r="E806" i="1"/>
  <c r="F806" i="1" s="1"/>
  <c r="E807" i="1"/>
  <c r="F807" i="1" s="1"/>
  <c r="E808" i="1"/>
  <c r="F808" i="1" s="1"/>
  <c r="E809" i="1"/>
  <c r="F809" i="1" s="1"/>
  <c r="E810" i="1"/>
  <c r="F810" i="1" s="1"/>
  <c r="E811" i="1"/>
  <c r="F811" i="1" s="1"/>
  <c r="E812" i="1"/>
  <c r="F812" i="1" s="1"/>
  <c r="E813" i="1"/>
  <c r="F813" i="1" s="1"/>
  <c r="E814" i="1"/>
  <c r="F814" i="1" s="1"/>
  <c r="E815" i="1"/>
  <c r="F815" i="1" s="1"/>
  <c r="E816" i="1"/>
  <c r="F816" i="1" s="1"/>
  <c r="E817" i="1"/>
  <c r="F817" i="1" s="1"/>
  <c r="E818" i="1"/>
  <c r="F818" i="1" s="1"/>
  <c r="E819" i="1"/>
  <c r="F819" i="1" s="1"/>
  <c r="E820" i="1"/>
  <c r="F820"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837" i="1"/>
  <c r="F837" i="1" s="1"/>
  <c r="E838" i="1"/>
  <c r="F838" i="1" s="1"/>
  <c r="E839" i="1"/>
  <c r="F839" i="1" s="1"/>
  <c r="E840" i="1"/>
  <c r="F840" i="1" s="1"/>
  <c r="E841" i="1"/>
  <c r="F841" i="1" s="1"/>
  <c r="E842" i="1"/>
  <c r="F842" i="1" s="1"/>
  <c r="E843" i="1"/>
  <c r="F843" i="1" s="1"/>
  <c r="E844" i="1"/>
  <c r="F844" i="1" s="1"/>
  <c r="E845" i="1"/>
  <c r="F845" i="1" s="1"/>
  <c r="E846" i="1"/>
  <c r="F846" i="1" s="1"/>
  <c r="E847" i="1"/>
  <c r="F847" i="1" s="1"/>
  <c r="E848" i="1"/>
  <c r="F848" i="1" s="1"/>
  <c r="E849" i="1"/>
  <c r="F849" i="1" s="1"/>
  <c r="E850" i="1"/>
  <c r="F850" i="1" s="1"/>
  <c r="E851" i="1"/>
  <c r="F851" i="1" s="1"/>
  <c r="E852" i="1"/>
  <c r="F852" i="1" s="1"/>
  <c r="E853" i="1"/>
  <c r="F853" i="1" s="1"/>
  <c r="E854" i="1"/>
  <c r="F854" i="1" s="1"/>
  <c r="E855" i="1"/>
  <c r="F855" i="1" s="1"/>
  <c r="E856" i="1"/>
  <c r="F856" i="1" s="1"/>
  <c r="E857" i="1"/>
  <c r="F857" i="1" s="1"/>
  <c r="E858" i="1"/>
  <c r="F858"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75" i="1"/>
  <c r="F875" i="1" s="1"/>
  <c r="E876" i="1"/>
  <c r="F876" i="1" s="1"/>
  <c r="E877" i="1"/>
  <c r="F877" i="1" s="1"/>
  <c r="E878" i="1"/>
  <c r="F878" i="1" s="1"/>
  <c r="E879" i="1"/>
  <c r="F879" i="1" s="1"/>
  <c r="E880" i="1"/>
  <c r="F880" i="1" s="1"/>
  <c r="E881" i="1"/>
  <c r="F881" i="1" s="1"/>
  <c r="E882" i="1"/>
  <c r="F882" i="1" s="1"/>
  <c r="E883" i="1"/>
  <c r="F883" i="1" s="1"/>
  <c r="E884" i="1"/>
  <c r="F884" i="1" s="1"/>
  <c r="E885" i="1"/>
  <c r="F885" i="1" s="1"/>
  <c r="E886" i="1"/>
  <c r="F886" i="1" s="1"/>
  <c r="E887" i="1"/>
  <c r="F887" i="1" s="1"/>
  <c r="E888" i="1"/>
  <c r="F888" i="1" s="1"/>
  <c r="E889" i="1"/>
  <c r="F889" i="1" s="1"/>
  <c r="E890" i="1"/>
  <c r="F890" i="1" s="1"/>
  <c r="E891" i="1"/>
  <c r="F891" i="1" s="1"/>
  <c r="E892" i="1"/>
  <c r="F892" i="1" s="1"/>
  <c r="E893" i="1"/>
  <c r="F893" i="1" s="1"/>
  <c r="E894" i="1"/>
  <c r="F894" i="1" s="1"/>
  <c r="E895" i="1"/>
  <c r="F895" i="1" s="1"/>
  <c r="E896" i="1"/>
  <c r="F896"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913" i="1"/>
  <c r="F913" i="1" s="1"/>
  <c r="E914" i="1"/>
  <c r="F914" i="1" s="1"/>
  <c r="E915" i="1"/>
  <c r="F915" i="1" s="1"/>
  <c r="E916" i="1"/>
  <c r="F916" i="1" s="1"/>
  <c r="E917" i="1"/>
  <c r="F917" i="1" s="1"/>
  <c r="E918" i="1"/>
  <c r="F918" i="1" s="1"/>
  <c r="E919" i="1"/>
  <c r="F919" i="1" s="1"/>
  <c r="E920" i="1"/>
  <c r="F920" i="1" s="1"/>
  <c r="E921" i="1"/>
  <c r="F921" i="1" s="1"/>
  <c r="E922" i="1"/>
  <c r="F922" i="1" s="1"/>
  <c r="E923" i="1"/>
  <c r="F923" i="1" s="1"/>
  <c r="E924" i="1"/>
  <c r="F924" i="1" s="1"/>
  <c r="E925" i="1"/>
  <c r="F925" i="1" s="1"/>
  <c r="E926" i="1"/>
  <c r="F926" i="1" s="1"/>
  <c r="E927" i="1"/>
  <c r="F927" i="1" s="1"/>
  <c r="E928" i="1"/>
  <c r="F928" i="1" s="1"/>
  <c r="E929" i="1"/>
  <c r="F929" i="1" s="1"/>
  <c r="E930" i="1"/>
  <c r="F930" i="1" s="1"/>
  <c r="E931" i="1"/>
  <c r="F931" i="1" s="1"/>
  <c r="E932" i="1"/>
  <c r="F932" i="1" s="1"/>
  <c r="E933" i="1"/>
  <c r="F933" i="1" s="1"/>
  <c r="E934" i="1"/>
  <c r="F934"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951" i="1"/>
  <c r="F951" i="1" s="1"/>
  <c r="E952" i="1"/>
  <c r="F952" i="1" s="1"/>
  <c r="E953" i="1"/>
  <c r="F953" i="1" s="1"/>
  <c r="E954" i="1"/>
  <c r="F954" i="1" s="1"/>
  <c r="E955" i="1"/>
  <c r="F955" i="1" s="1"/>
  <c r="E956" i="1"/>
  <c r="F956" i="1" s="1"/>
  <c r="E957" i="1"/>
  <c r="F957" i="1" s="1"/>
  <c r="E958" i="1"/>
  <c r="F958" i="1" s="1"/>
  <c r="E959" i="1"/>
  <c r="F959" i="1" s="1"/>
  <c r="E960" i="1"/>
  <c r="F960" i="1" s="1"/>
  <c r="E961" i="1"/>
  <c r="F961" i="1" s="1"/>
  <c r="E962" i="1"/>
  <c r="F962" i="1" s="1"/>
  <c r="E963" i="1"/>
  <c r="F963" i="1" s="1"/>
  <c r="E964" i="1"/>
  <c r="F964" i="1" s="1"/>
  <c r="E965" i="1"/>
  <c r="F965" i="1" s="1"/>
  <c r="E966" i="1"/>
  <c r="F966" i="1" s="1"/>
  <c r="E967" i="1"/>
  <c r="F967" i="1" s="1"/>
  <c r="E968" i="1"/>
  <c r="F968" i="1" s="1"/>
  <c r="E969" i="1"/>
  <c r="F969" i="1" s="1"/>
  <c r="E970" i="1"/>
  <c r="F970" i="1" s="1"/>
  <c r="E971" i="1"/>
  <c r="F971" i="1" s="1"/>
  <c r="E972" i="1"/>
  <c r="F972"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89" i="1"/>
  <c r="F989" i="1" s="1"/>
  <c r="E990" i="1"/>
  <c r="F990" i="1" s="1"/>
  <c r="E991" i="1"/>
  <c r="F991" i="1" s="1"/>
  <c r="E992" i="1"/>
  <c r="F992" i="1" s="1"/>
  <c r="E993" i="1"/>
  <c r="F993" i="1" s="1"/>
  <c r="E994" i="1"/>
  <c r="F994" i="1" s="1"/>
  <c r="E995" i="1"/>
  <c r="F995" i="1" s="1"/>
  <c r="E996" i="1"/>
  <c r="F996" i="1" s="1"/>
  <c r="E997" i="1"/>
  <c r="F997" i="1" s="1"/>
  <c r="E998" i="1"/>
  <c r="F998" i="1" s="1"/>
  <c r="E999" i="1"/>
  <c r="F999" i="1" s="1"/>
  <c r="E1000" i="1"/>
  <c r="F1000" i="1" s="1"/>
  <c r="E2" i="1"/>
  <c r="F2" i="1" s="1"/>
  <c r="I24" i="5"/>
  <c r="I25" i="5"/>
  <c r="I23" i="5"/>
  <c r="I5" i="5"/>
  <c r="I4" i="5"/>
  <c r="H7" i="1"/>
  <c r="I7" i="1" s="1"/>
  <c r="H2" i="1"/>
  <c r="K2" i="1" s="1"/>
  <c r="A2" i="3"/>
  <c r="A3" i="3"/>
  <c r="A4" i="3"/>
  <c r="A8" i="3"/>
  <c r="A11" i="3"/>
  <c r="A12" i="3"/>
  <c r="A13" i="3"/>
  <c r="A14" i="3"/>
  <c r="A15" i="3"/>
  <c r="A16" i="3"/>
  <c r="A18" i="3"/>
  <c r="A20" i="3"/>
  <c r="A21" i="3"/>
  <c r="A22" i="3"/>
  <c r="A23" i="3"/>
  <c r="A24" i="3"/>
  <c r="A25" i="3"/>
  <c r="A26" i="3"/>
  <c r="A27" i="3"/>
  <c r="A28" i="3"/>
  <c r="A30" i="3"/>
  <c r="A32" i="3"/>
  <c r="A33" i="3"/>
  <c r="A34" i="3"/>
  <c r="A35" i="3"/>
  <c r="A36" i="3"/>
  <c r="A37" i="3"/>
  <c r="A38" i="3"/>
  <c r="A39" i="3"/>
  <c r="A40" i="3"/>
  <c r="A43" i="3"/>
  <c r="A44" i="3"/>
  <c r="A45" i="3"/>
  <c r="A46" i="3"/>
  <c r="A47" i="3"/>
  <c r="A48" i="3"/>
  <c r="A49" i="3"/>
  <c r="A50" i="3"/>
  <c r="A51" i="3"/>
  <c r="A52" i="3"/>
  <c r="A54" i="3"/>
  <c r="A56" i="3"/>
  <c r="A57" i="3"/>
  <c r="A58" i="3"/>
  <c r="A59" i="3"/>
  <c r="A60" i="3"/>
  <c r="A61" i="3"/>
  <c r="A62" i="3"/>
  <c r="A63" i="3"/>
  <c r="A64" i="3"/>
  <c r="A71" i="3"/>
  <c r="A72" i="3"/>
  <c r="A73" i="3"/>
  <c r="A74" i="3"/>
  <c r="A75" i="3"/>
  <c r="A76" i="3"/>
  <c r="A78" i="3"/>
  <c r="A80" i="3"/>
  <c r="A82" i="3"/>
  <c r="A83" i="3"/>
  <c r="A84" i="3"/>
  <c r="A85" i="3"/>
  <c r="A86" i="3"/>
  <c r="A87" i="3"/>
  <c r="A88" i="3"/>
  <c r="A90" i="3"/>
  <c r="A92" i="3"/>
  <c r="A93" i="3"/>
  <c r="A95" i="3"/>
  <c r="A96" i="3"/>
  <c r="A97" i="3"/>
  <c r="A98" i="3"/>
  <c r="A99" i="3"/>
  <c r="A100" i="3"/>
  <c r="A102" i="3"/>
  <c r="A104" i="3"/>
  <c r="A106" i="3"/>
  <c r="A107" i="3"/>
  <c r="A108" i="3"/>
  <c r="A109" i="3"/>
  <c r="A110" i="3"/>
  <c r="A111" i="3"/>
  <c r="A112" i="3"/>
  <c r="A119" i="3"/>
  <c r="A120" i="3"/>
  <c r="A121" i="3"/>
  <c r="A122" i="3"/>
  <c r="A123" i="3"/>
  <c r="A124" i="3"/>
  <c r="A126" i="3"/>
  <c r="A128" i="3"/>
  <c r="A129" i="3"/>
  <c r="A130" i="3"/>
  <c r="A131" i="3"/>
  <c r="A132" i="3"/>
  <c r="A133" i="3"/>
  <c r="A134" i="3"/>
  <c r="A135" i="3"/>
  <c r="A136" i="3"/>
  <c r="A140" i="3"/>
  <c r="A142" i="3"/>
  <c r="A143" i="3"/>
  <c r="A144" i="3"/>
  <c r="A145" i="3"/>
  <c r="A146" i="3"/>
  <c r="A147" i="3"/>
  <c r="A148" i="3"/>
  <c r="A150" i="3"/>
  <c r="A152" i="3"/>
  <c r="A154" i="3"/>
  <c r="A155" i="3"/>
  <c r="A156" i="3"/>
  <c r="A157" i="3"/>
  <c r="A158" i="3"/>
  <c r="A159" i="3"/>
  <c r="A160" i="3"/>
  <c r="A162" i="3"/>
  <c r="A164" i="3"/>
  <c r="A167" i="3"/>
  <c r="A168" i="3"/>
  <c r="A169" i="3"/>
  <c r="A170" i="3"/>
  <c r="A171" i="3"/>
  <c r="A172" i="3"/>
  <c r="A176" i="3"/>
  <c r="A177" i="3"/>
  <c r="A178" i="3"/>
  <c r="A179" i="3"/>
  <c r="A180" i="3"/>
  <c r="A181" i="3"/>
  <c r="A182" i="3"/>
  <c r="A183" i="3"/>
  <c r="A184" i="3"/>
  <c r="A188" i="3"/>
  <c r="A189" i="3"/>
  <c r="A190" i="3"/>
  <c r="A191" i="3"/>
  <c r="A192" i="3"/>
  <c r="A193" i="3"/>
  <c r="A194" i="3"/>
  <c r="A195" i="3"/>
  <c r="A196" i="3"/>
  <c r="A200" i="3"/>
  <c r="A202" i="3"/>
  <c r="A203" i="3"/>
  <c r="A204" i="3"/>
  <c r="A205" i="3"/>
  <c r="A206" i="3"/>
  <c r="A207" i="3"/>
  <c r="A208" i="3"/>
  <c r="A210" i="3"/>
  <c r="A212" i="3"/>
  <c r="A213" i="3"/>
  <c r="A215" i="3"/>
  <c r="A216" i="3"/>
  <c r="A217" i="3"/>
  <c r="A218" i="3"/>
  <c r="A219" i="3"/>
  <c r="A220" i="3"/>
  <c r="A222" i="3"/>
  <c r="A223" i="3"/>
  <c r="A224" i="3"/>
  <c r="A225" i="3"/>
  <c r="A226" i="3"/>
  <c r="A227" i="3"/>
  <c r="A228" i="3"/>
  <c r="A229" i="3"/>
  <c r="A230" i="3"/>
  <c r="A231" i="3"/>
  <c r="A232" i="3"/>
  <c r="A236" i="3"/>
  <c r="A238" i="3"/>
  <c r="A239" i="3"/>
  <c r="A240" i="3"/>
  <c r="A241" i="3"/>
  <c r="A242" i="3"/>
  <c r="A243" i="3"/>
  <c r="A244" i="3"/>
  <c r="A245" i="3"/>
  <c r="A246" i="3"/>
  <c r="A249" i="3"/>
  <c r="A251" i="3"/>
  <c r="A252" i="3"/>
  <c r="A253" i="3"/>
  <c r="A254" i="3"/>
  <c r="A255" i="3"/>
  <c r="A256" i="3"/>
  <c r="A259" i="3"/>
  <c r="A260" i="3"/>
  <c r="A262" i="3"/>
  <c r="A263" i="3"/>
  <c r="A264" i="3"/>
  <c r="A265" i="3"/>
  <c r="A266" i="3"/>
  <c r="A267" i="3"/>
  <c r="A268" i="3"/>
  <c r="A269" i="3"/>
  <c r="A270" i="3"/>
  <c r="A272" i="3"/>
  <c r="A273" i="3"/>
  <c r="A275" i="3"/>
  <c r="A276" i="3"/>
  <c r="A277" i="3"/>
  <c r="A278" i="3"/>
  <c r="A279" i="3"/>
  <c r="A280" i="3"/>
  <c r="A284" i="3"/>
  <c r="A286" i="3"/>
  <c r="A287" i="3"/>
  <c r="A288" i="3"/>
  <c r="A289" i="3"/>
  <c r="A290" i="3"/>
  <c r="A291" i="3"/>
  <c r="A292" i="3"/>
  <c r="A294" i="3"/>
  <c r="A295" i="3"/>
  <c r="A296" i="3"/>
  <c r="A299" i="3"/>
  <c r="A300" i="3"/>
  <c r="A301" i="3"/>
  <c r="A302" i="3"/>
  <c r="A303" i="3"/>
  <c r="A304" i="3"/>
  <c r="A308" i="3"/>
  <c r="A310" i="3"/>
  <c r="A311" i="3"/>
  <c r="A312" i="3"/>
  <c r="A313" i="3"/>
  <c r="A314" i="3"/>
  <c r="A315" i="3"/>
  <c r="A316" i="3"/>
  <c r="A318" i="3"/>
  <c r="A320" i="3"/>
  <c r="A321" i="3"/>
  <c r="A322" i="3"/>
  <c r="A323" i="3"/>
  <c r="A324" i="3"/>
  <c r="A325" i="3"/>
  <c r="A326" i="3"/>
  <c r="A327" i="3"/>
  <c r="A328" i="3"/>
  <c r="A331" i="3"/>
  <c r="A332" i="3"/>
  <c r="A334" i="3"/>
  <c r="A335" i="3"/>
  <c r="A336" i="3"/>
  <c r="A337" i="3"/>
  <c r="A338" i="3"/>
  <c r="A339" i="3"/>
  <c r="A340" i="3"/>
  <c r="A342" i="3"/>
  <c r="A344" i="3"/>
  <c r="A345" i="3"/>
  <c r="A346" i="3"/>
  <c r="A347" i="3"/>
  <c r="A348" i="3"/>
  <c r="A349" i="3"/>
  <c r="A350" i="3"/>
  <c r="A351" i="3"/>
  <c r="A352" i="3"/>
  <c r="A354" i="3"/>
  <c r="A356" i="3"/>
  <c r="A358" i="3"/>
  <c r="A359" i="3"/>
  <c r="A360" i="3"/>
  <c r="A361" i="3"/>
  <c r="A362" i="3"/>
  <c r="A363" i="3"/>
  <c r="A364" i="3"/>
  <c r="A367" i="3"/>
  <c r="A368" i="3"/>
  <c r="A370" i="3"/>
  <c r="A371" i="3"/>
  <c r="A372" i="3"/>
  <c r="A373" i="3"/>
  <c r="A374" i="3"/>
  <c r="A375" i="3"/>
  <c r="A376" i="3"/>
  <c r="A380" i="3"/>
  <c r="A382" i="3"/>
  <c r="A383" i="3"/>
  <c r="A384" i="3"/>
  <c r="A385" i="3"/>
  <c r="A386" i="3"/>
  <c r="A387" i="3"/>
  <c r="A388" i="3"/>
  <c r="A392" i="3"/>
  <c r="A394" i="3"/>
  <c r="A395" i="3"/>
  <c r="A396" i="3"/>
  <c r="A397" i="3"/>
  <c r="A398" i="3"/>
  <c r="A399" i="3"/>
  <c r="A400" i="3"/>
  <c r="A402" i="3"/>
  <c r="A403" i="3"/>
  <c r="A404" i="3"/>
  <c r="A406" i="3"/>
  <c r="A407" i="3"/>
  <c r="A408" i="3"/>
  <c r="A409" i="3"/>
  <c r="A410" i="3"/>
  <c r="A411" i="3"/>
  <c r="A412" i="3"/>
  <c r="A416" i="3"/>
  <c r="A418" i="3"/>
  <c r="A419" i="3"/>
  <c r="A420" i="3"/>
  <c r="A421" i="3"/>
  <c r="A422" i="3"/>
  <c r="A423" i="3"/>
  <c r="A424" i="3"/>
  <c r="A428" i="3"/>
  <c r="A429" i="3"/>
  <c r="A431" i="3"/>
  <c r="A432" i="3"/>
  <c r="A433" i="3"/>
  <c r="A434" i="3"/>
  <c r="A435" i="3"/>
  <c r="A436" i="3"/>
  <c r="A440" i="3"/>
  <c r="A443" i="3"/>
  <c r="A444" i="3"/>
  <c r="A445" i="3"/>
  <c r="A446" i="3"/>
  <c r="A447" i="3"/>
  <c r="A448" i="3"/>
  <c r="A452" i="3"/>
  <c r="A454" i="3"/>
  <c r="A455" i="3"/>
  <c r="A456" i="3"/>
  <c r="A457" i="3"/>
  <c r="A458" i="3"/>
  <c r="A459" i="3"/>
  <c r="A460" i="3"/>
  <c r="A462" i="3"/>
  <c r="A464" i="3"/>
  <c r="A467" i="3"/>
  <c r="A468" i="3"/>
  <c r="A469" i="3"/>
  <c r="A470" i="3"/>
  <c r="A471" i="3"/>
  <c r="A472" i="3"/>
  <c r="A476" i="3"/>
  <c r="A479" i="3"/>
  <c r="A480" i="3"/>
  <c r="A481" i="3"/>
  <c r="A482" i="3"/>
  <c r="A483" i="3"/>
  <c r="A484" i="3"/>
  <c r="A485" i="3"/>
  <c r="A486" i="3"/>
  <c r="A488" i="3"/>
  <c r="A491" i="3"/>
  <c r="A492" i="3"/>
  <c r="A493" i="3"/>
  <c r="A494" i="3"/>
  <c r="A495" i="3"/>
  <c r="A496" i="3"/>
  <c r="A499" i="3"/>
  <c r="A500" i="3"/>
  <c r="A502" i="3"/>
  <c r="A503" i="3"/>
  <c r="A504" i="3"/>
  <c r="A505" i="3"/>
  <c r="A506" i="3"/>
  <c r="A507" i="3"/>
  <c r="A508" i="3"/>
  <c r="A509" i="3"/>
  <c r="A512" i="3"/>
  <c r="A514" i="3"/>
  <c r="A515" i="3"/>
  <c r="A516" i="3"/>
  <c r="A517" i="3"/>
  <c r="A518" i="3"/>
  <c r="A519" i="3"/>
  <c r="A520" i="3"/>
  <c r="A524" i="3"/>
  <c r="A525" i="3"/>
  <c r="A526" i="3"/>
  <c r="A527" i="3"/>
  <c r="A528" i="3"/>
  <c r="A529" i="3"/>
  <c r="A530" i="3"/>
  <c r="A531" i="3"/>
  <c r="A532" i="3"/>
  <c r="A533" i="3"/>
  <c r="A536" i="3"/>
  <c r="A539" i="3"/>
  <c r="A540" i="3"/>
  <c r="A541" i="3"/>
  <c r="A542" i="3"/>
  <c r="A543" i="3"/>
  <c r="A544" i="3"/>
  <c r="A546" i="3"/>
  <c r="A548" i="3"/>
  <c r="A549" i="3"/>
  <c r="A550" i="3"/>
  <c r="A551" i="3"/>
  <c r="A552" i="3"/>
  <c r="A553" i="3"/>
  <c r="A554" i="3"/>
  <c r="A555" i="3"/>
  <c r="A556" i="3"/>
  <c r="A557" i="3"/>
  <c r="A560" i="3"/>
  <c r="A562" i="3"/>
  <c r="A563" i="3"/>
  <c r="A564" i="3"/>
  <c r="A565" i="3"/>
  <c r="A566" i="3"/>
  <c r="A567" i="3"/>
  <c r="A568" i="3"/>
  <c r="A569" i="3"/>
  <c r="A570" i="3"/>
  <c r="A572" i="3"/>
  <c r="A573" i="3"/>
  <c r="A574" i="3"/>
  <c r="A575" i="3"/>
  <c r="A576" i="3"/>
  <c r="A577" i="3"/>
  <c r="A578" i="3"/>
  <c r="A579" i="3"/>
  <c r="A580" i="3"/>
  <c r="A584" i="3"/>
  <c r="A586" i="3"/>
  <c r="A587" i="3"/>
  <c r="A588" i="3"/>
  <c r="A589" i="3"/>
  <c r="A590" i="3"/>
  <c r="A591" i="3"/>
  <c r="A592" i="3"/>
  <c r="A596" i="3"/>
  <c r="A597" i="3"/>
  <c r="A598" i="3"/>
  <c r="A599" i="3"/>
  <c r="A600" i="3"/>
  <c r="A601" i="3"/>
  <c r="A602" i="3"/>
  <c r="A603" i="3"/>
  <c r="A604" i="3"/>
  <c r="A606" i="3"/>
  <c r="A608" i="3"/>
  <c r="A611" i="3"/>
  <c r="A612" i="3"/>
  <c r="A613" i="3"/>
  <c r="A614" i="3"/>
  <c r="A615" i="3"/>
  <c r="A616" i="3"/>
  <c r="A620" i="3"/>
  <c r="A621" i="3"/>
  <c r="A622" i="3"/>
  <c r="A623" i="3"/>
  <c r="A624" i="3"/>
  <c r="A625" i="3"/>
  <c r="A626" i="3"/>
  <c r="A627" i="3"/>
  <c r="A628" i="3"/>
  <c r="A629" i="3"/>
  <c r="A630" i="3"/>
  <c r="A632" i="3"/>
  <c r="A634" i="3"/>
  <c r="A635" i="3"/>
  <c r="A636" i="3"/>
  <c r="A637" i="3"/>
  <c r="A638" i="3"/>
  <c r="A639" i="3"/>
  <c r="A640" i="3"/>
  <c r="A643" i="3"/>
  <c r="A644" i="3"/>
  <c r="A645" i="3"/>
  <c r="A646" i="3"/>
  <c r="A647" i="3"/>
  <c r="A648" i="3"/>
  <c r="A649" i="3"/>
  <c r="A650" i="3"/>
  <c r="A651" i="3"/>
  <c r="A652" i="3"/>
  <c r="A656" i="3"/>
  <c r="A659" i="3"/>
  <c r="A660" i="3"/>
  <c r="A661" i="3"/>
  <c r="A662" i="3"/>
  <c r="A663" i="3"/>
  <c r="A664" i="3"/>
  <c r="A667" i="3"/>
  <c r="A668" i="3"/>
  <c r="A669" i="3"/>
  <c r="A670" i="3"/>
  <c r="A671" i="3"/>
  <c r="A672" i="3"/>
  <c r="A673" i="3"/>
  <c r="A674" i="3"/>
  <c r="A675" i="3"/>
  <c r="A676" i="3"/>
  <c r="A677" i="3"/>
  <c r="A678" i="3"/>
  <c r="A680" i="3"/>
  <c r="A682" i="3"/>
  <c r="A683" i="3"/>
  <c r="A684" i="3"/>
  <c r="A685" i="3"/>
  <c r="A686" i="3"/>
  <c r="A687" i="3"/>
  <c r="A688" i="3"/>
  <c r="A689" i="3"/>
  <c r="A693" i="3"/>
  <c r="A694" i="3"/>
  <c r="A695" i="3"/>
  <c r="A696" i="3"/>
  <c r="A697" i="3"/>
  <c r="A698" i="3"/>
  <c r="A699" i="3"/>
  <c r="A700" i="3"/>
  <c r="A702" i="3"/>
  <c r="A704" i="3"/>
  <c r="A707" i="3"/>
  <c r="A708" i="3"/>
  <c r="A709" i="3"/>
  <c r="A710" i="3"/>
  <c r="A711" i="3"/>
  <c r="A712" i="3"/>
  <c r="A713" i="3"/>
  <c r="A716" i="3"/>
  <c r="A717" i="3"/>
  <c r="A718" i="3"/>
  <c r="A719" i="3"/>
  <c r="A720" i="3"/>
  <c r="A721" i="3"/>
  <c r="A722" i="3"/>
  <c r="A723" i="3"/>
  <c r="A724" i="3"/>
  <c r="A726" i="3"/>
  <c r="A728" i="3"/>
  <c r="A729" i="3"/>
  <c r="A730" i="3"/>
  <c r="A731" i="3"/>
  <c r="A732" i="3"/>
  <c r="A733" i="3"/>
  <c r="A734" i="3"/>
  <c r="A735" i="3"/>
  <c r="A736" i="3"/>
  <c r="A737" i="3"/>
  <c r="A738" i="3"/>
  <c r="A740" i="3"/>
  <c r="A743" i="3"/>
  <c r="A744" i="3"/>
  <c r="A745" i="3"/>
  <c r="A746" i="3"/>
  <c r="A747" i="3"/>
  <c r="A748" i="3"/>
  <c r="A752" i="3"/>
  <c r="A753" i="3"/>
  <c r="A754" i="3"/>
  <c r="A755" i="3"/>
  <c r="A756" i="3"/>
  <c r="A757" i="3"/>
  <c r="A758" i="3"/>
  <c r="A759" i="3"/>
  <c r="A760" i="3"/>
  <c r="A764" i="3"/>
  <c r="A766" i="3"/>
  <c r="A767" i="3"/>
  <c r="A768" i="3"/>
  <c r="A769" i="3"/>
  <c r="A770" i="3"/>
  <c r="A771" i="3"/>
  <c r="A772" i="3"/>
  <c r="A776" i="3"/>
  <c r="A777" i="3"/>
  <c r="A778" i="3"/>
  <c r="A779" i="3"/>
  <c r="A780" i="3"/>
  <c r="A781" i="3"/>
  <c r="A782" i="3"/>
  <c r="A783" i="3"/>
  <c r="A784" i="3"/>
  <c r="A790" i="3"/>
  <c r="A791" i="3"/>
  <c r="A792" i="3"/>
  <c r="A793" i="3"/>
  <c r="A794" i="3"/>
  <c r="A795" i="3"/>
  <c r="A796" i="3"/>
  <c r="A798" i="3"/>
  <c r="A800" i="3"/>
  <c r="A801" i="3"/>
  <c r="A802" i="3"/>
  <c r="A803" i="3"/>
  <c r="A804" i="3"/>
  <c r="A805" i="3"/>
  <c r="A806" i="3"/>
  <c r="A807" i="3"/>
  <c r="A808" i="3"/>
  <c r="A811" i="3"/>
  <c r="A812" i="3"/>
  <c r="A814" i="3"/>
  <c r="A815" i="3"/>
  <c r="A816" i="3"/>
  <c r="A817" i="3"/>
  <c r="A818" i="3"/>
  <c r="A819" i="3"/>
  <c r="A820" i="3"/>
  <c r="A822" i="3"/>
  <c r="A824" i="3"/>
  <c r="A826" i="3"/>
  <c r="A828" i="3"/>
  <c r="A829" i="3"/>
  <c r="A830" i="3"/>
  <c r="A831" i="3"/>
  <c r="A832" i="3"/>
  <c r="A834" i="3"/>
  <c r="A836" i="3"/>
  <c r="A837" i="3"/>
  <c r="A838" i="3"/>
  <c r="A839" i="3"/>
  <c r="A840" i="3"/>
  <c r="A841" i="3"/>
  <c r="A842" i="3"/>
  <c r="A843" i="3"/>
  <c r="A844" i="3"/>
  <c r="A845" i="3"/>
  <c r="A846" i="3"/>
  <c r="A848" i="3"/>
  <c r="A849" i="3"/>
  <c r="A850" i="3"/>
  <c r="A851" i="3"/>
  <c r="A852" i="3"/>
  <c r="A853" i="3"/>
  <c r="A854" i="3"/>
  <c r="A855" i="3"/>
  <c r="A856" i="3"/>
  <c r="A859" i="3"/>
  <c r="A860" i="3"/>
  <c r="A863" i="3"/>
  <c r="A864" i="3"/>
  <c r="A865" i="3"/>
  <c r="A866" i="3"/>
  <c r="A867" i="3"/>
  <c r="A868" i="3"/>
  <c r="A869" i="3"/>
  <c r="A872" i="3"/>
  <c r="A875" i="3"/>
  <c r="A876" i="3"/>
  <c r="A877" i="3"/>
  <c r="A878" i="3"/>
  <c r="A879" i="3"/>
  <c r="A880" i="3"/>
  <c r="A881" i="3"/>
  <c r="A882" i="3"/>
  <c r="A884" i="3"/>
  <c r="A886" i="3"/>
  <c r="A887" i="3"/>
  <c r="A888" i="3"/>
  <c r="A889" i="3"/>
  <c r="A890" i="3"/>
  <c r="A891" i="3"/>
  <c r="A892" i="3"/>
  <c r="A893" i="3"/>
  <c r="A896" i="3"/>
  <c r="A897" i="3"/>
  <c r="A898" i="3"/>
  <c r="A899" i="3"/>
  <c r="A900" i="3"/>
  <c r="A901" i="3"/>
  <c r="A902" i="3"/>
  <c r="A903" i="3"/>
  <c r="A904" i="3"/>
  <c r="A908" i="3"/>
  <c r="A909" i="3"/>
  <c r="A910" i="3"/>
  <c r="A911" i="3"/>
  <c r="A912" i="3"/>
  <c r="A913" i="3"/>
  <c r="A914" i="3"/>
  <c r="A915" i="3"/>
  <c r="A916" i="3"/>
  <c r="A917" i="3"/>
  <c r="A920" i="3"/>
  <c r="A922" i="3"/>
  <c r="A923" i="3"/>
  <c r="A924" i="3"/>
  <c r="A925" i="3"/>
  <c r="A926" i="3"/>
  <c r="A927" i="3"/>
  <c r="A928" i="3"/>
  <c r="A932" i="3"/>
  <c r="A934" i="3"/>
  <c r="A935" i="3"/>
  <c r="A936" i="3"/>
  <c r="A937" i="3"/>
  <c r="A938" i="3"/>
  <c r="A939" i="3"/>
  <c r="A940" i="3"/>
  <c r="A942" i="3"/>
  <c r="A945" i="3"/>
  <c r="A946" i="3"/>
  <c r="A947" i="3"/>
  <c r="A948" i="3"/>
  <c r="A949" i="3"/>
  <c r="A950" i="3"/>
  <c r="A951" i="3"/>
  <c r="A952" i="3"/>
  <c r="A954" i="3"/>
  <c r="A955" i="3"/>
  <c r="A956" i="3"/>
  <c r="A957" i="3"/>
  <c r="A958" i="3"/>
  <c r="A959" i="3"/>
  <c r="A960" i="3"/>
  <c r="A961" i="3"/>
  <c r="A962" i="3"/>
  <c r="A963" i="3"/>
  <c r="A964" i="3"/>
  <c r="A966" i="3"/>
  <c r="A968" i="3"/>
  <c r="A970" i="3"/>
  <c r="A971" i="3"/>
  <c r="A972" i="3"/>
  <c r="A973" i="3"/>
  <c r="A974" i="3"/>
  <c r="A975" i="3"/>
  <c r="A976" i="3"/>
  <c r="A981" i="3"/>
  <c r="A982" i="3"/>
  <c r="A983" i="3"/>
  <c r="A984" i="3"/>
  <c r="A985" i="3"/>
  <c r="A986" i="3"/>
  <c r="A987" i="3"/>
  <c r="A988" i="3"/>
  <c r="A989" i="3"/>
  <c r="A990" i="3"/>
  <c r="A992" i="3"/>
  <c r="A994" i="3"/>
  <c r="A995" i="3"/>
  <c r="A996" i="3"/>
  <c r="A997" i="3"/>
  <c r="A998" i="3"/>
  <c r="A999" i="3"/>
  <c r="A1000" i="3"/>
  <c r="B2" i="1"/>
  <c r="B3" i="1"/>
  <c r="B4" i="1"/>
  <c r="B5" i="1"/>
  <c r="B6" i="1"/>
  <c r="A6" i="1" s="1"/>
  <c r="B7" i="1"/>
  <c r="B8" i="1"/>
  <c r="B9" i="1"/>
  <c r="B10" i="1"/>
  <c r="A10" i="1" s="1"/>
  <c r="B11" i="1"/>
  <c r="A11" i="1" s="1"/>
  <c r="B12" i="1"/>
  <c r="A12" i="1" s="1"/>
  <c r="B13" i="1"/>
  <c r="A13" i="1" s="1"/>
  <c r="B14" i="1"/>
  <c r="B15" i="1"/>
  <c r="B16" i="1"/>
  <c r="B17" i="1"/>
  <c r="B18" i="1"/>
  <c r="B19" i="1"/>
  <c r="A19" i="1" s="1"/>
  <c r="B20" i="1"/>
  <c r="B21" i="1"/>
  <c r="A21" i="1" s="1"/>
  <c r="B22" i="1"/>
  <c r="B23" i="1"/>
  <c r="B24" i="1"/>
  <c r="B25" i="1"/>
  <c r="B26" i="1"/>
  <c r="B27" i="1"/>
  <c r="B28" i="1"/>
  <c r="B29" i="1"/>
  <c r="B30" i="1"/>
  <c r="B31" i="1"/>
  <c r="A31" i="1" s="1"/>
  <c r="B32" i="1"/>
  <c r="A32" i="1" s="1"/>
  <c r="B33" i="1"/>
  <c r="B34" i="1"/>
  <c r="A34" i="1" s="1"/>
  <c r="B35" i="1"/>
  <c r="B36" i="1"/>
  <c r="B37" i="1"/>
  <c r="B38" i="1"/>
  <c r="A38" i="1" s="1"/>
  <c r="B39" i="1"/>
  <c r="B40" i="1"/>
  <c r="B41" i="1"/>
  <c r="B42" i="1"/>
  <c r="B43" i="1"/>
  <c r="B44" i="1"/>
  <c r="B45" i="1"/>
  <c r="B46" i="1"/>
  <c r="A46" i="1" s="1"/>
  <c r="B47" i="1"/>
  <c r="B48" i="1"/>
  <c r="B49" i="1"/>
  <c r="B50" i="1"/>
  <c r="B51" i="1"/>
  <c r="B52" i="1"/>
  <c r="A52" i="1" s="1"/>
  <c r="B53" i="1"/>
  <c r="B54" i="1"/>
  <c r="B55" i="1"/>
  <c r="A55" i="1" s="1"/>
  <c r="B56" i="1"/>
  <c r="A56" i="1" s="1"/>
  <c r="B57" i="1"/>
  <c r="B58" i="1"/>
  <c r="B59" i="1"/>
  <c r="B60" i="1"/>
  <c r="B61" i="1"/>
  <c r="B62" i="1"/>
  <c r="B63" i="1"/>
  <c r="B64" i="1"/>
  <c r="B65" i="1"/>
  <c r="B66" i="1"/>
  <c r="A66" i="1" s="1"/>
  <c r="B67" i="1"/>
  <c r="A67" i="1" s="1"/>
  <c r="B68" i="1"/>
  <c r="A68" i="1" s="1"/>
  <c r="B69" i="1"/>
  <c r="A69" i="1" s="1"/>
  <c r="B70" i="1"/>
  <c r="B71" i="1"/>
  <c r="B72" i="1"/>
  <c r="B73" i="1"/>
  <c r="B74" i="1"/>
  <c r="B75" i="1"/>
  <c r="B76" i="1"/>
  <c r="B77" i="1"/>
  <c r="B78" i="1"/>
  <c r="B79" i="1"/>
  <c r="A79" i="1" s="1"/>
  <c r="B80" i="1"/>
  <c r="A80" i="1" s="1"/>
  <c r="B81" i="1"/>
  <c r="B82" i="1"/>
  <c r="A82" i="1" s="1"/>
  <c r="B83" i="1"/>
  <c r="B84" i="1"/>
  <c r="B85" i="1"/>
  <c r="B86" i="1"/>
  <c r="B87" i="1"/>
  <c r="B88" i="1"/>
  <c r="B89" i="1"/>
  <c r="B90" i="1"/>
  <c r="B91" i="1"/>
  <c r="B92" i="1"/>
  <c r="B93" i="1"/>
  <c r="B94" i="1"/>
  <c r="B95" i="1"/>
  <c r="A95" i="1" s="1"/>
  <c r="B96" i="1"/>
  <c r="A96" i="1" s="1"/>
  <c r="B97" i="1"/>
  <c r="A97" i="1" s="1"/>
  <c r="B98" i="1"/>
  <c r="A98" i="1" s="1"/>
  <c r="B99" i="1"/>
  <c r="B100" i="1"/>
  <c r="A100" i="1" s="1"/>
  <c r="B101" i="1"/>
  <c r="B102" i="1"/>
  <c r="B103" i="1"/>
  <c r="A103" i="1" s="1"/>
  <c r="B104" i="1"/>
  <c r="A104" i="1" s="1"/>
  <c r="B105" i="1"/>
  <c r="B106" i="1"/>
  <c r="B107" i="1"/>
  <c r="B108" i="1"/>
  <c r="B109" i="1"/>
  <c r="B110" i="1"/>
  <c r="B111" i="1"/>
  <c r="B112" i="1"/>
  <c r="B113" i="1"/>
  <c r="B114" i="1"/>
  <c r="A114" i="1" s="1"/>
  <c r="B115" i="1"/>
  <c r="A115" i="1" s="1"/>
  <c r="B116" i="1"/>
  <c r="A116" i="1" s="1"/>
  <c r="B117" i="1"/>
  <c r="B118" i="1"/>
  <c r="A118" i="1" s="1"/>
  <c r="B119" i="1"/>
  <c r="B120" i="1"/>
  <c r="B121" i="1"/>
  <c r="B122" i="1"/>
  <c r="B123" i="1"/>
  <c r="A123" i="1" s="1"/>
  <c r="B124" i="1"/>
  <c r="A124" i="1" s="1"/>
  <c r="B125" i="1"/>
  <c r="B126" i="1"/>
  <c r="A126" i="1" s="1"/>
  <c r="B127" i="1"/>
  <c r="A127" i="1" s="1"/>
  <c r="B128" i="1"/>
  <c r="A128" i="1" s="1"/>
  <c r="B129" i="1"/>
  <c r="B130" i="1"/>
  <c r="B131" i="1"/>
  <c r="B132" i="1"/>
  <c r="B133" i="1"/>
  <c r="B134" i="1"/>
  <c r="B135" i="1"/>
  <c r="B136" i="1"/>
  <c r="B137" i="1"/>
  <c r="B138" i="1"/>
  <c r="B139" i="1"/>
  <c r="A139" i="1" s="1"/>
  <c r="B140" i="1"/>
  <c r="A140" i="1" s="1"/>
  <c r="B141" i="1"/>
  <c r="B142" i="1"/>
  <c r="B143" i="1"/>
  <c r="B144" i="1"/>
  <c r="B145" i="1"/>
  <c r="B146" i="1"/>
  <c r="B147" i="1"/>
  <c r="B148" i="1"/>
  <c r="A148" i="1" s="1"/>
  <c r="B149" i="1"/>
  <c r="B150" i="1"/>
  <c r="A150" i="1" s="1"/>
  <c r="B151" i="1"/>
  <c r="A151" i="1" s="1"/>
  <c r="B152" i="1"/>
  <c r="A152" i="1" s="1"/>
  <c r="B153" i="1"/>
  <c r="A153" i="1" s="1"/>
  <c r="B154" i="1"/>
  <c r="B155" i="1"/>
  <c r="B156" i="1"/>
  <c r="B157" i="1"/>
  <c r="B158" i="1"/>
  <c r="A158" i="1" s="1"/>
  <c r="B159" i="1"/>
  <c r="A159" i="1" s="1"/>
  <c r="B160" i="1"/>
  <c r="A160" i="1" s="1"/>
  <c r="B161" i="1"/>
  <c r="B162" i="1"/>
  <c r="A162" i="1" s="1"/>
  <c r="B163" i="1"/>
  <c r="B164" i="1"/>
  <c r="B165" i="1"/>
  <c r="B166" i="1"/>
  <c r="B167" i="1"/>
  <c r="B168" i="1"/>
  <c r="B169" i="1"/>
  <c r="B170" i="1"/>
  <c r="B171" i="1"/>
  <c r="B172" i="1"/>
  <c r="B173" i="1"/>
  <c r="B174" i="1"/>
  <c r="B175" i="1"/>
  <c r="B176" i="1"/>
  <c r="A176" i="1" s="1"/>
  <c r="B177" i="1"/>
  <c r="B178" i="1"/>
  <c r="A178" i="1" s="1"/>
  <c r="B179" i="1"/>
  <c r="A179" i="1" s="1"/>
  <c r="B180" i="1"/>
  <c r="A180" i="1" s="1"/>
  <c r="B181" i="1"/>
  <c r="A181" i="1" s="1"/>
  <c r="B182" i="1"/>
  <c r="B183" i="1"/>
  <c r="B184" i="1"/>
  <c r="B185" i="1"/>
  <c r="B186" i="1"/>
  <c r="A186" i="1" s="1"/>
  <c r="B187" i="1"/>
  <c r="A187" i="1" s="1"/>
  <c r="B188" i="1"/>
  <c r="A188" i="1" s="1"/>
  <c r="B189" i="1"/>
  <c r="A189" i="1" s="1"/>
  <c r="B190" i="1"/>
  <c r="B191" i="1"/>
  <c r="B192" i="1"/>
  <c r="B193" i="1"/>
  <c r="B194" i="1"/>
  <c r="B195" i="1"/>
  <c r="B196" i="1"/>
  <c r="B197" i="1"/>
  <c r="A197" i="1" s="1"/>
  <c r="B198" i="1"/>
  <c r="B199" i="1"/>
  <c r="B200" i="1"/>
  <c r="A200" i="1" s="1"/>
  <c r="B201" i="1"/>
  <c r="B202" i="1"/>
  <c r="A202" i="1" s="1"/>
  <c r="B203" i="1"/>
  <c r="B204" i="1"/>
  <c r="B205" i="1"/>
  <c r="B206" i="1"/>
  <c r="B207" i="1"/>
  <c r="A207" i="1" s="1"/>
  <c r="B208" i="1"/>
  <c r="A208" i="1" s="1"/>
  <c r="B209" i="1"/>
  <c r="A209" i="1" s="1"/>
  <c r="B210" i="1"/>
  <c r="B211" i="1"/>
  <c r="A211" i="1" s="1"/>
  <c r="B212" i="1"/>
  <c r="A212" i="1" s="1"/>
  <c r="B213" i="1"/>
  <c r="B214" i="1"/>
  <c r="B215" i="1"/>
  <c r="B216" i="1"/>
  <c r="B217" i="1"/>
  <c r="B218" i="1"/>
  <c r="B219" i="1"/>
  <c r="B220" i="1"/>
  <c r="A220" i="1" s="1"/>
  <c r="B221" i="1"/>
  <c r="B222" i="1"/>
  <c r="B223" i="1"/>
  <c r="B224" i="1"/>
  <c r="B225" i="1"/>
  <c r="A225" i="1" s="1"/>
  <c r="B226" i="1"/>
  <c r="A226" i="1" s="1"/>
  <c r="B227" i="1"/>
  <c r="B228" i="1"/>
  <c r="B229" i="1"/>
  <c r="B230" i="1"/>
  <c r="B231" i="1"/>
  <c r="B232" i="1"/>
  <c r="B233" i="1"/>
  <c r="A233" i="1" s="1"/>
  <c r="B234" i="1"/>
  <c r="B235" i="1"/>
  <c r="B236" i="1"/>
  <c r="A236" i="1" s="1"/>
  <c r="B237" i="1"/>
  <c r="B238" i="1"/>
  <c r="B239" i="1"/>
  <c r="B240" i="1"/>
  <c r="B241" i="1"/>
  <c r="B242" i="1"/>
  <c r="B243" i="1"/>
  <c r="B244" i="1"/>
  <c r="A244" i="1" s="1"/>
  <c r="B245" i="1"/>
  <c r="B246" i="1"/>
  <c r="A246" i="1" s="1"/>
  <c r="B247" i="1"/>
  <c r="B248" i="1"/>
  <c r="A248" i="1" s="1"/>
  <c r="B249" i="1"/>
  <c r="B250" i="1"/>
  <c r="B251" i="1"/>
  <c r="B252" i="1"/>
  <c r="B253" i="1"/>
  <c r="B254" i="1"/>
  <c r="B255" i="1"/>
  <c r="A255" i="1" s="1"/>
  <c r="B256" i="1"/>
  <c r="A256" i="1" s="1"/>
  <c r="B257" i="1"/>
  <c r="B258" i="1"/>
  <c r="A258" i="1" s="1"/>
  <c r="B259" i="1"/>
  <c r="B260" i="1"/>
  <c r="B261" i="1"/>
  <c r="B262" i="1"/>
  <c r="A262" i="1" s="1"/>
  <c r="B263" i="1"/>
  <c r="B264" i="1"/>
  <c r="A264" i="1" s="1"/>
  <c r="B265" i="1"/>
  <c r="B266" i="1"/>
  <c r="B267" i="1"/>
  <c r="B268" i="1"/>
  <c r="B269" i="1"/>
  <c r="B270" i="1"/>
  <c r="B271" i="1"/>
  <c r="B272" i="1"/>
  <c r="A272" i="1" s="1"/>
  <c r="B273" i="1"/>
  <c r="A273" i="1" s="1"/>
  <c r="B274" i="1"/>
  <c r="A274" i="1" s="1"/>
  <c r="B275" i="1"/>
  <c r="B276" i="1"/>
  <c r="B277" i="1"/>
  <c r="B278" i="1"/>
  <c r="A278" i="1" s="1"/>
  <c r="B279" i="1"/>
  <c r="B280" i="1"/>
  <c r="B281" i="1"/>
  <c r="B282" i="1"/>
  <c r="B283" i="1"/>
  <c r="B284" i="1"/>
  <c r="B285" i="1"/>
  <c r="B286" i="1"/>
  <c r="A286" i="1" s="1"/>
  <c r="B287" i="1"/>
  <c r="B288" i="1"/>
  <c r="B289" i="1"/>
  <c r="A289" i="1" s="1"/>
  <c r="B290" i="1"/>
  <c r="A290" i="1" s="1"/>
  <c r="B291" i="1"/>
  <c r="A291" i="1" s="1"/>
  <c r="B292" i="1"/>
  <c r="A292" i="1" s="1"/>
  <c r="B293" i="1"/>
  <c r="A293" i="1" s="1"/>
  <c r="B294" i="1"/>
  <c r="B295" i="1"/>
  <c r="B296" i="1"/>
  <c r="B297" i="1"/>
  <c r="B298" i="1"/>
  <c r="A298" i="1" s="1"/>
  <c r="B299" i="1"/>
  <c r="B300" i="1"/>
  <c r="B301" i="1"/>
  <c r="B302" i="1"/>
  <c r="B303" i="1"/>
  <c r="B304" i="1"/>
  <c r="B305" i="1"/>
  <c r="B306" i="1"/>
  <c r="B307" i="1"/>
  <c r="B308" i="1"/>
  <c r="B309" i="1"/>
  <c r="B310" i="1"/>
  <c r="B311" i="1"/>
  <c r="B312" i="1"/>
  <c r="B313" i="1"/>
  <c r="B314" i="1"/>
  <c r="B315" i="1"/>
  <c r="B316" i="1"/>
  <c r="A316" i="1" s="1"/>
  <c r="B317" i="1"/>
  <c r="B318" i="1"/>
  <c r="B319" i="1"/>
  <c r="A319" i="1" s="1"/>
  <c r="B320" i="1"/>
  <c r="B321" i="1"/>
  <c r="A321" i="1" s="1"/>
  <c r="B322" i="1"/>
  <c r="B323" i="1"/>
  <c r="B324" i="1"/>
  <c r="B325" i="1"/>
  <c r="B326" i="1"/>
  <c r="B327" i="1"/>
  <c r="B328" i="1"/>
  <c r="B329" i="1"/>
  <c r="B330" i="1"/>
  <c r="B331" i="1"/>
  <c r="A331" i="1" s="1"/>
  <c r="B332" i="1"/>
  <c r="B333" i="1"/>
  <c r="B334" i="1"/>
  <c r="A334" i="1" s="1"/>
  <c r="B335" i="1"/>
  <c r="B336" i="1"/>
  <c r="B337" i="1"/>
  <c r="B338" i="1"/>
  <c r="B339" i="1"/>
  <c r="B340" i="1"/>
  <c r="B341" i="1"/>
  <c r="B342" i="1"/>
  <c r="B343" i="1"/>
  <c r="B344" i="1"/>
  <c r="B345" i="1"/>
  <c r="A345" i="1" s="1"/>
  <c r="B346" i="1"/>
  <c r="B347" i="1"/>
  <c r="B348" i="1"/>
  <c r="A348" i="1" s="1"/>
  <c r="B349" i="1"/>
  <c r="A349" i="1" s="1"/>
  <c r="B350" i="1"/>
  <c r="B351" i="1"/>
  <c r="B352" i="1"/>
  <c r="A352" i="1" s="1"/>
  <c r="B353" i="1"/>
  <c r="B354" i="1"/>
  <c r="A354" i="1" s="1"/>
  <c r="B355" i="1"/>
  <c r="A355" i="1" s="1"/>
  <c r="B356" i="1"/>
  <c r="A356" i="1" s="1"/>
  <c r="B357" i="1"/>
  <c r="B358" i="1"/>
  <c r="B359" i="1"/>
  <c r="B360" i="1"/>
  <c r="B361" i="1"/>
  <c r="A361" i="1" s="1"/>
  <c r="B362" i="1"/>
  <c r="B363" i="1"/>
  <c r="B364" i="1"/>
  <c r="B365" i="1"/>
  <c r="B366" i="1"/>
  <c r="B367" i="1"/>
  <c r="A367" i="1" s="1"/>
  <c r="B368" i="1"/>
  <c r="A368" i="1" s="1"/>
  <c r="B369" i="1"/>
  <c r="B370" i="1"/>
  <c r="A370" i="1" s="1"/>
  <c r="B371" i="1"/>
  <c r="A371" i="1" s="1"/>
  <c r="B372" i="1"/>
  <c r="B373" i="1"/>
  <c r="B374" i="1"/>
  <c r="A374" i="1" s="1"/>
  <c r="B375" i="1"/>
  <c r="A375" i="1" s="1"/>
  <c r="B376" i="1"/>
  <c r="A376" i="1" s="1"/>
  <c r="B377" i="1"/>
  <c r="B378" i="1"/>
  <c r="A378" i="1" s="1"/>
  <c r="B379" i="1"/>
  <c r="B380" i="1"/>
  <c r="A380" i="1" s="1"/>
  <c r="B381" i="1"/>
  <c r="B382" i="1"/>
  <c r="A382" i="1" s="1"/>
  <c r="B383" i="1"/>
  <c r="A383" i="1" s="1"/>
  <c r="B384" i="1"/>
  <c r="B385" i="1"/>
  <c r="B386" i="1"/>
  <c r="B387" i="1"/>
  <c r="B388" i="1"/>
  <c r="B389" i="1"/>
  <c r="B390" i="1"/>
  <c r="B391" i="1"/>
  <c r="B392" i="1"/>
  <c r="B393" i="1"/>
  <c r="A393" i="1" s="1"/>
  <c r="B394" i="1"/>
  <c r="A394" i="1" s="1"/>
  <c r="B395" i="1"/>
  <c r="A395" i="1" s="1"/>
  <c r="B396" i="1"/>
  <c r="B397" i="1"/>
  <c r="B398" i="1"/>
  <c r="B399" i="1"/>
  <c r="B400" i="1"/>
  <c r="A400" i="1" s="1"/>
  <c r="B401" i="1"/>
  <c r="B402" i="1"/>
  <c r="A402" i="1" s="1"/>
  <c r="B403" i="1"/>
  <c r="A403" i="1" s="1"/>
  <c r="B404" i="1"/>
  <c r="B405" i="1"/>
  <c r="A405" i="1" s="1"/>
  <c r="B406" i="1"/>
  <c r="B407" i="1"/>
  <c r="B408" i="1"/>
  <c r="B409" i="1"/>
  <c r="B410" i="1"/>
  <c r="B411" i="1"/>
  <c r="B412" i="1"/>
  <c r="B413" i="1"/>
  <c r="B414" i="1"/>
  <c r="B415" i="1"/>
  <c r="A415" i="1" s="1"/>
  <c r="B416" i="1"/>
  <c r="A416" i="1" s="1"/>
  <c r="B417" i="1"/>
  <c r="A417" i="1" s="1"/>
  <c r="B418" i="1"/>
  <c r="A418" i="1" s="1"/>
  <c r="B419" i="1"/>
  <c r="A419" i="1" s="1"/>
  <c r="B420" i="1"/>
  <c r="B421" i="1"/>
  <c r="B422" i="1"/>
  <c r="B423" i="1"/>
  <c r="B424" i="1"/>
  <c r="B425" i="1"/>
  <c r="B426" i="1"/>
  <c r="A426" i="1" s="1"/>
  <c r="B427" i="1"/>
  <c r="A427" i="1" s="1"/>
  <c r="B428" i="1"/>
  <c r="A428" i="1" s="1"/>
  <c r="B429" i="1"/>
  <c r="B430" i="1"/>
  <c r="B431" i="1"/>
  <c r="B432" i="1"/>
  <c r="B433" i="1"/>
  <c r="A433" i="1" s="1"/>
  <c r="B434" i="1"/>
  <c r="B435" i="1"/>
  <c r="B436" i="1"/>
  <c r="B437" i="1"/>
  <c r="B438" i="1"/>
  <c r="B439" i="1"/>
  <c r="B440" i="1"/>
  <c r="B441" i="1"/>
  <c r="A441" i="1" s="1"/>
  <c r="B442" i="1"/>
  <c r="A442" i="1" s="1"/>
  <c r="B443" i="1"/>
  <c r="A443" i="1" s="1"/>
  <c r="B444" i="1"/>
  <c r="B445" i="1"/>
  <c r="B446" i="1"/>
  <c r="B447" i="1"/>
  <c r="B448" i="1"/>
  <c r="A448" i="1" s="1"/>
  <c r="B449" i="1"/>
  <c r="B450" i="1"/>
  <c r="B451" i="1"/>
  <c r="B452" i="1"/>
  <c r="A452" i="1" s="1"/>
  <c r="B453" i="1"/>
  <c r="B454" i="1"/>
  <c r="B455" i="1"/>
  <c r="B456" i="1"/>
  <c r="B457" i="1"/>
  <c r="A457" i="1" s="1"/>
  <c r="B458" i="1"/>
  <c r="A458" i="1" s="1"/>
  <c r="B459" i="1"/>
  <c r="A459" i="1" s="1"/>
  <c r="B460" i="1"/>
  <c r="A460" i="1" s="1"/>
  <c r="B461" i="1"/>
  <c r="B462" i="1"/>
  <c r="B463" i="1"/>
  <c r="B464" i="1"/>
  <c r="A464" i="1" s="1"/>
  <c r="B465" i="1"/>
  <c r="A465" i="1" s="1"/>
  <c r="B466" i="1"/>
  <c r="A466" i="1" s="1"/>
  <c r="B467" i="1"/>
  <c r="A467" i="1" s="1"/>
  <c r="B468" i="1"/>
  <c r="B469" i="1"/>
  <c r="B470" i="1"/>
  <c r="B471" i="1"/>
  <c r="B472" i="1"/>
  <c r="B473" i="1"/>
  <c r="B474" i="1"/>
  <c r="A474" i="1" s="1"/>
  <c r="B475" i="1"/>
  <c r="A475" i="1" s="1"/>
  <c r="B476" i="1"/>
  <c r="A476" i="1" s="1"/>
  <c r="B477" i="1"/>
  <c r="B478" i="1"/>
  <c r="A478" i="1" s="1"/>
  <c r="B479" i="1"/>
  <c r="B480" i="1"/>
  <c r="B481" i="1"/>
  <c r="B482" i="1"/>
  <c r="B483" i="1"/>
  <c r="B484" i="1"/>
  <c r="B485" i="1"/>
  <c r="B486" i="1"/>
  <c r="B487" i="1"/>
  <c r="A487" i="1" s="1"/>
  <c r="B488" i="1"/>
  <c r="A488" i="1" s="1"/>
  <c r="B489" i="1"/>
  <c r="A489" i="1" s="1"/>
  <c r="B490" i="1"/>
  <c r="B491" i="1"/>
  <c r="A491" i="1" s="1"/>
  <c r="B492" i="1"/>
  <c r="B493" i="1"/>
  <c r="B494" i="1"/>
  <c r="B495" i="1"/>
  <c r="B496" i="1"/>
  <c r="A496" i="1" s="1"/>
  <c r="B497" i="1"/>
  <c r="B498" i="1"/>
  <c r="A498" i="1" s="1"/>
  <c r="B499" i="1"/>
  <c r="A499" i="1" s="1"/>
  <c r="B500" i="1"/>
  <c r="A500" i="1" s="1"/>
  <c r="B501" i="1"/>
  <c r="B502" i="1"/>
  <c r="B503" i="1"/>
  <c r="B504" i="1"/>
  <c r="B505" i="1"/>
  <c r="A505" i="1" s="1"/>
  <c r="B506" i="1"/>
  <c r="B507" i="1"/>
  <c r="B508" i="1"/>
  <c r="B509" i="1"/>
  <c r="B510" i="1"/>
  <c r="B511" i="1"/>
  <c r="A511" i="1" s="1"/>
  <c r="B512" i="1"/>
  <c r="A512" i="1" s="1"/>
  <c r="B513" i="1"/>
  <c r="A513" i="1" s="1"/>
  <c r="B514" i="1"/>
  <c r="B515" i="1"/>
  <c r="B516" i="1"/>
  <c r="A516" i="1" s="1"/>
  <c r="B517" i="1"/>
  <c r="A517" i="1" s="1"/>
  <c r="B518" i="1"/>
  <c r="B519" i="1"/>
  <c r="B520" i="1"/>
  <c r="B521" i="1"/>
  <c r="A521" i="1" s="1"/>
  <c r="B522" i="1"/>
  <c r="B523" i="1"/>
  <c r="B524" i="1"/>
  <c r="A524" i="1" s="1"/>
  <c r="B525" i="1"/>
  <c r="B526" i="1"/>
  <c r="B527" i="1"/>
  <c r="A527" i="1" s="1"/>
  <c r="B528" i="1"/>
  <c r="B529" i="1"/>
  <c r="B530" i="1"/>
  <c r="B531" i="1"/>
  <c r="B532" i="1"/>
  <c r="B533" i="1"/>
  <c r="B534" i="1"/>
  <c r="B535" i="1"/>
  <c r="B536" i="1"/>
  <c r="B537" i="1"/>
  <c r="A537" i="1" s="1"/>
  <c r="B538" i="1"/>
  <c r="A538" i="1" s="1"/>
  <c r="B539" i="1"/>
  <c r="B540" i="1"/>
  <c r="B541" i="1"/>
  <c r="B542" i="1"/>
  <c r="B543" i="1"/>
  <c r="A543" i="1" s="1"/>
  <c r="B544" i="1"/>
  <c r="B545" i="1"/>
  <c r="A545" i="1" s="1"/>
  <c r="B546" i="1"/>
  <c r="A546" i="1" s="1"/>
  <c r="B547" i="1"/>
  <c r="A547" i="1" s="1"/>
  <c r="B548" i="1"/>
  <c r="A548" i="1" s="1"/>
  <c r="B549" i="1"/>
  <c r="B550" i="1"/>
  <c r="B551" i="1"/>
  <c r="B552" i="1"/>
  <c r="B553" i="1"/>
  <c r="A553" i="1" s="1"/>
  <c r="B554" i="1"/>
  <c r="B555" i="1"/>
  <c r="B556" i="1"/>
  <c r="B557" i="1"/>
  <c r="B558" i="1"/>
  <c r="B559" i="1"/>
  <c r="B560" i="1"/>
  <c r="A560" i="1" s="1"/>
  <c r="B561" i="1"/>
  <c r="A561" i="1" s="1"/>
  <c r="B562" i="1"/>
  <c r="A562" i="1" s="1"/>
  <c r="B563" i="1"/>
  <c r="A563" i="1" s="1"/>
  <c r="B564" i="1"/>
  <c r="B565" i="1"/>
  <c r="B566" i="1"/>
  <c r="B567" i="1"/>
  <c r="B568" i="1"/>
  <c r="B569" i="1"/>
  <c r="B570" i="1"/>
  <c r="B571" i="1"/>
  <c r="A571" i="1" s="1"/>
  <c r="B572" i="1"/>
  <c r="A572" i="1" s="1"/>
  <c r="B573" i="1"/>
  <c r="A573" i="1" s="1"/>
  <c r="B574" i="1"/>
  <c r="A574" i="1" s="1"/>
  <c r="B575" i="1"/>
  <c r="A575" i="1" s="1"/>
  <c r="B576" i="1"/>
  <c r="B577" i="1"/>
  <c r="B578" i="1"/>
  <c r="B579" i="1"/>
  <c r="B580" i="1"/>
  <c r="B581" i="1"/>
  <c r="B582" i="1"/>
  <c r="B583" i="1"/>
  <c r="B584" i="1"/>
  <c r="B585" i="1"/>
  <c r="B586" i="1"/>
  <c r="A586" i="1" s="1"/>
  <c r="B587" i="1"/>
  <c r="A587" i="1" s="1"/>
  <c r="B588" i="1"/>
  <c r="B589" i="1"/>
  <c r="B590" i="1"/>
  <c r="B591" i="1"/>
  <c r="B592" i="1"/>
  <c r="B593" i="1"/>
  <c r="B594" i="1"/>
  <c r="B595" i="1"/>
  <c r="B596" i="1"/>
  <c r="B597" i="1"/>
  <c r="B598" i="1"/>
  <c r="B599" i="1"/>
  <c r="B600" i="1"/>
  <c r="A600" i="1" s="1"/>
  <c r="B601" i="1"/>
  <c r="A601" i="1" s="1"/>
  <c r="B602" i="1"/>
  <c r="B603" i="1"/>
  <c r="B604" i="1"/>
  <c r="B605" i="1"/>
  <c r="B606" i="1"/>
  <c r="A606" i="1" s="1"/>
  <c r="B607" i="1"/>
  <c r="B608" i="1"/>
  <c r="A608" i="1" s="1"/>
  <c r="B609" i="1"/>
  <c r="A609" i="1" s="1"/>
  <c r="B610" i="1"/>
  <c r="B611" i="1"/>
  <c r="B612" i="1"/>
  <c r="B613" i="1"/>
  <c r="B614" i="1"/>
  <c r="B615" i="1"/>
  <c r="B616" i="1"/>
  <c r="B617" i="1"/>
  <c r="B618" i="1"/>
  <c r="B619" i="1"/>
  <c r="A619" i="1" s="1"/>
  <c r="B620" i="1"/>
  <c r="A620" i="1" s="1"/>
  <c r="B621" i="1"/>
  <c r="B622" i="1"/>
  <c r="A622" i="1" s="1"/>
  <c r="B623" i="1"/>
  <c r="B624" i="1"/>
  <c r="B625" i="1"/>
  <c r="B626" i="1"/>
  <c r="A626" i="1" s="1"/>
  <c r="B627" i="1"/>
  <c r="A627" i="1" s="1"/>
  <c r="B628" i="1"/>
  <c r="A628" i="1" s="1"/>
  <c r="B629" i="1"/>
  <c r="B630" i="1"/>
  <c r="B631" i="1"/>
  <c r="A631" i="1" s="1"/>
  <c r="B632" i="1"/>
  <c r="B633" i="1"/>
  <c r="A633" i="1" s="1"/>
  <c r="B634" i="1"/>
  <c r="A634" i="1" s="1"/>
  <c r="B635" i="1"/>
  <c r="A635" i="1" s="1"/>
  <c r="B636" i="1"/>
  <c r="B637" i="1"/>
  <c r="B638" i="1"/>
  <c r="B639" i="1"/>
  <c r="B640" i="1"/>
  <c r="B641" i="1"/>
  <c r="B642" i="1"/>
  <c r="B643" i="1"/>
  <c r="A643" i="1" s="1"/>
  <c r="B644" i="1"/>
  <c r="B645" i="1"/>
  <c r="B646" i="1"/>
  <c r="B647" i="1"/>
  <c r="B648" i="1"/>
  <c r="B649" i="1"/>
  <c r="B650" i="1"/>
  <c r="B651" i="1"/>
  <c r="B652" i="1"/>
  <c r="A652" i="1" s="1"/>
  <c r="B653" i="1"/>
  <c r="B654" i="1"/>
  <c r="A654" i="1" s="1"/>
  <c r="B655" i="1"/>
  <c r="A655" i="1" s="1"/>
  <c r="B656" i="1"/>
  <c r="B657" i="1"/>
  <c r="B658" i="1"/>
  <c r="A658" i="1" s="1"/>
  <c r="B659" i="1"/>
  <c r="B660" i="1"/>
  <c r="B661" i="1"/>
  <c r="B662" i="1"/>
  <c r="B663" i="1"/>
  <c r="B664" i="1"/>
  <c r="A664" i="1" s="1"/>
  <c r="B665" i="1"/>
  <c r="B666" i="1"/>
  <c r="A666" i="1" s="1"/>
  <c r="B667" i="1"/>
  <c r="A667" i="1" s="1"/>
  <c r="B668" i="1"/>
  <c r="B669" i="1"/>
  <c r="B670" i="1"/>
  <c r="B671" i="1"/>
  <c r="A671" i="1" s="1"/>
  <c r="B672" i="1"/>
  <c r="B673" i="1"/>
  <c r="A673" i="1" s="1"/>
  <c r="B674" i="1"/>
  <c r="B675" i="1"/>
  <c r="A675" i="1" s="1"/>
  <c r="B676" i="1"/>
  <c r="B677" i="1"/>
  <c r="B678" i="1"/>
  <c r="B679" i="1"/>
  <c r="B680" i="1"/>
  <c r="A680" i="1" s="1"/>
  <c r="B681" i="1"/>
  <c r="B682" i="1"/>
  <c r="A682" i="1" s="1"/>
  <c r="B683" i="1"/>
  <c r="A683" i="1" s="1"/>
  <c r="B684" i="1"/>
  <c r="A684" i="1" s="1"/>
  <c r="B685" i="1"/>
  <c r="A685" i="1" s="1"/>
  <c r="B686" i="1"/>
  <c r="B687" i="1"/>
  <c r="A687" i="1" s="1"/>
  <c r="B688" i="1"/>
  <c r="B689" i="1"/>
  <c r="B690" i="1"/>
  <c r="B691" i="1"/>
  <c r="A691" i="1" s="1"/>
  <c r="B692" i="1"/>
  <c r="A692" i="1" s="1"/>
  <c r="B693" i="1"/>
  <c r="A693" i="1" s="1"/>
  <c r="B694" i="1"/>
  <c r="A694" i="1" s="1"/>
  <c r="B695" i="1"/>
  <c r="A695" i="1" s="1"/>
  <c r="B696" i="1"/>
  <c r="B697" i="1"/>
  <c r="B698" i="1"/>
  <c r="B699" i="1"/>
  <c r="B700" i="1"/>
  <c r="B701" i="1"/>
  <c r="B702" i="1"/>
  <c r="B703" i="1"/>
  <c r="A703" i="1" s="1"/>
  <c r="B704" i="1"/>
  <c r="B705" i="1"/>
  <c r="B706" i="1"/>
  <c r="B707" i="1"/>
  <c r="A707" i="1" s="1"/>
  <c r="B708" i="1"/>
  <c r="B709" i="1"/>
  <c r="B710" i="1"/>
  <c r="A710" i="1" s="1"/>
  <c r="B711" i="1"/>
  <c r="B712" i="1"/>
  <c r="B713" i="1"/>
  <c r="A713" i="1" s="1"/>
  <c r="B714" i="1"/>
  <c r="B715" i="1"/>
  <c r="A715" i="1" s="1"/>
  <c r="B716" i="1"/>
  <c r="A716" i="1" s="1"/>
  <c r="B717" i="1"/>
  <c r="A717" i="1" s="1"/>
  <c r="B718" i="1"/>
  <c r="B719" i="1"/>
  <c r="B720" i="1"/>
  <c r="B721" i="1"/>
  <c r="B722" i="1"/>
  <c r="B723" i="1"/>
  <c r="B724" i="1"/>
  <c r="B725" i="1"/>
  <c r="B726" i="1"/>
  <c r="A726" i="1" s="1"/>
  <c r="B727" i="1"/>
  <c r="B728" i="1"/>
  <c r="B729" i="1"/>
  <c r="B730" i="1"/>
  <c r="A730" i="1" s="1"/>
  <c r="B731" i="1"/>
  <c r="A731" i="1" s="1"/>
  <c r="B732" i="1"/>
  <c r="B733" i="1"/>
  <c r="B734" i="1"/>
  <c r="B735" i="1"/>
  <c r="B736" i="1"/>
  <c r="A736" i="1" s="1"/>
  <c r="B737" i="1"/>
  <c r="B738" i="1"/>
  <c r="B739" i="1"/>
  <c r="B740" i="1"/>
  <c r="A740" i="1" s="1"/>
  <c r="B741" i="1"/>
  <c r="A741" i="1" s="1"/>
  <c r="B742" i="1"/>
  <c r="B743" i="1"/>
  <c r="B744" i="1"/>
  <c r="B745" i="1"/>
  <c r="B746" i="1"/>
  <c r="B747" i="1"/>
  <c r="B748" i="1"/>
  <c r="B749" i="1"/>
  <c r="B750" i="1"/>
  <c r="B751" i="1"/>
  <c r="A751" i="1" s="1"/>
  <c r="B752" i="1"/>
  <c r="A752" i="1" s="1"/>
  <c r="B753" i="1"/>
  <c r="B754" i="1"/>
  <c r="A754" i="1" s="1"/>
  <c r="B755" i="1"/>
  <c r="B756" i="1"/>
  <c r="B757" i="1"/>
  <c r="B758" i="1"/>
  <c r="B759" i="1"/>
  <c r="B760" i="1"/>
  <c r="A760" i="1" s="1"/>
  <c r="B761" i="1"/>
  <c r="B762" i="1"/>
  <c r="B763" i="1"/>
  <c r="B764" i="1"/>
  <c r="B765" i="1"/>
  <c r="B766" i="1"/>
  <c r="A766" i="1" s="1"/>
  <c r="B767" i="1"/>
  <c r="A767" i="1" s="1"/>
  <c r="B768" i="1"/>
  <c r="A768" i="1" s="1"/>
  <c r="B769" i="1"/>
  <c r="B770" i="1"/>
  <c r="B771" i="1"/>
  <c r="B772" i="1"/>
  <c r="B773" i="1"/>
  <c r="B774" i="1"/>
  <c r="A774" i="1" s="1"/>
  <c r="B775" i="1"/>
  <c r="A775" i="1" s="1"/>
  <c r="B776" i="1"/>
  <c r="A776" i="1" s="1"/>
  <c r="B777" i="1"/>
  <c r="B778" i="1"/>
  <c r="A778" i="1" s="1"/>
  <c r="B779" i="1"/>
  <c r="B780" i="1"/>
  <c r="B781" i="1"/>
  <c r="B782" i="1"/>
  <c r="B783" i="1"/>
  <c r="B784" i="1"/>
  <c r="B785" i="1"/>
  <c r="B786" i="1"/>
  <c r="B787" i="1"/>
  <c r="B788" i="1"/>
  <c r="A788" i="1" s="1"/>
  <c r="B789" i="1"/>
  <c r="B790" i="1"/>
  <c r="B791" i="1"/>
  <c r="B792" i="1"/>
  <c r="B793" i="1"/>
  <c r="B794" i="1"/>
  <c r="A794" i="1" s="1"/>
  <c r="B795" i="1"/>
  <c r="B796" i="1"/>
  <c r="A796" i="1" s="1"/>
  <c r="B797" i="1"/>
  <c r="B798" i="1"/>
  <c r="B799" i="1"/>
  <c r="B800" i="1"/>
  <c r="B801" i="1"/>
  <c r="B802" i="1"/>
  <c r="B803" i="1"/>
  <c r="B804" i="1"/>
  <c r="A804" i="1" s="1"/>
  <c r="B805" i="1"/>
  <c r="B806" i="1"/>
  <c r="B807" i="1"/>
  <c r="B808" i="1"/>
  <c r="A808" i="1" s="1"/>
  <c r="B809" i="1"/>
  <c r="B810" i="1"/>
  <c r="A810" i="1" s="1"/>
  <c r="B811" i="1"/>
  <c r="A811" i="1" s="1"/>
  <c r="B812" i="1"/>
  <c r="A812" i="1" s="1"/>
  <c r="B813" i="1"/>
  <c r="B814" i="1"/>
  <c r="B815" i="1"/>
  <c r="B816" i="1"/>
  <c r="A816" i="1" s="1"/>
  <c r="B817" i="1"/>
  <c r="B818" i="1"/>
  <c r="B819" i="1"/>
  <c r="B820" i="1"/>
  <c r="B821" i="1"/>
  <c r="B822" i="1"/>
  <c r="B823" i="1"/>
  <c r="B824" i="1"/>
  <c r="B825" i="1"/>
  <c r="B826" i="1"/>
  <c r="A826" i="1" s="1"/>
  <c r="B827" i="1"/>
  <c r="B828" i="1"/>
  <c r="B829" i="1"/>
  <c r="B830" i="1"/>
  <c r="B831" i="1"/>
  <c r="B832" i="1"/>
  <c r="B833" i="1"/>
  <c r="B834" i="1"/>
  <c r="B835" i="1"/>
  <c r="B836" i="1"/>
  <c r="A836" i="1" s="1"/>
  <c r="B837" i="1"/>
  <c r="B838" i="1"/>
  <c r="B839" i="1"/>
  <c r="A839" i="1" s="1"/>
  <c r="B840" i="1"/>
  <c r="A840" i="1" s="1"/>
  <c r="B841" i="1"/>
  <c r="B842" i="1"/>
  <c r="B843" i="1"/>
  <c r="B844" i="1"/>
  <c r="B845" i="1"/>
  <c r="B846" i="1"/>
  <c r="B847" i="1"/>
  <c r="A847" i="1" s="1"/>
  <c r="B848" i="1"/>
  <c r="B849" i="1"/>
  <c r="B850" i="1"/>
  <c r="B851" i="1"/>
  <c r="A851" i="1" s="1"/>
  <c r="B852" i="1"/>
  <c r="A852" i="1" s="1"/>
  <c r="B853" i="1"/>
  <c r="B854" i="1"/>
  <c r="B855" i="1"/>
  <c r="B856" i="1"/>
  <c r="B857" i="1"/>
  <c r="B858" i="1"/>
  <c r="B859" i="1"/>
  <c r="B860" i="1"/>
  <c r="A860" i="1" s="1"/>
  <c r="B861" i="1"/>
  <c r="B862" i="1"/>
  <c r="A862" i="1" s="1"/>
  <c r="B863" i="1"/>
  <c r="B864" i="1"/>
  <c r="A864" i="1" s="1"/>
  <c r="B865" i="1"/>
  <c r="B866" i="1"/>
  <c r="B867" i="1"/>
  <c r="B868" i="1"/>
  <c r="A868" i="1" s="1"/>
  <c r="B869" i="1"/>
  <c r="B870" i="1"/>
  <c r="A870" i="1" s="1"/>
  <c r="B871" i="1"/>
  <c r="B872" i="1"/>
  <c r="B873" i="1"/>
  <c r="B874" i="1"/>
  <c r="B875" i="1"/>
  <c r="B876" i="1"/>
  <c r="B877" i="1"/>
  <c r="B878" i="1"/>
  <c r="A878" i="1" s="1"/>
  <c r="B879" i="1"/>
  <c r="A879" i="1" s="1"/>
  <c r="B880" i="1"/>
  <c r="B881" i="1"/>
  <c r="B882" i="1"/>
  <c r="A882" i="1" s="1"/>
  <c r="B883" i="1"/>
  <c r="A883" i="1" s="1"/>
  <c r="B884" i="1"/>
  <c r="B885" i="1"/>
  <c r="B886" i="1"/>
  <c r="B887" i="1"/>
  <c r="B888" i="1"/>
  <c r="B889" i="1"/>
  <c r="B890" i="1"/>
  <c r="B891" i="1"/>
  <c r="B892" i="1"/>
  <c r="A892" i="1" s="1"/>
  <c r="B893" i="1"/>
  <c r="B894" i="1"/>
  <c r="A894" i="1" s="1"/>
  <c r="B895" i="1"/>
  <c r="A895" i="1" s="1"/>
  <c r="B896" i="1"/>
  <c r="B897" i="1"/>
  <c r="B898" i="1"/>
  <c r="A898" i="1" s="1"/>
  <c r="B899" i="1"/>
  <c r="B900" i="1"/>
  <c r="B901" i="1"/>
  <c r="B902" i="1"/>
  <c r="B903" i="1"/>
  <c r="B904" i="1"/>
  <c r="A904" i="1" s="1"/>
  <c r="B905" i="1"/>
  <c r="B906" i="1"/>
  <c r="A906" i="1" s="1"/>
  <c r="B907" i="1"/>
  <c r="A907" i="1" s="1"/>
  <c r="B908" i="1"/>
  <c r="A908" i="1" s="1"/>
  <c r="B909" i="1"/>
  <c r="B910" i="1"/>
  <c r="A910" i="1" s="1"/>
  <c r="B911" i="1"/>
  <c r="A911" i="1" s="1"/>
  <c r="B912" i="1"/>
  <c r="A912" i="1" s="1"/>
  <c r="B913" i="1"/>
  <c r="B914" i="1"/>
  <c r="B915" i="1"/>
  <c r="B916" i="1"/>
  <c r="B917" i="1"/>
  <c r="B918" i="1"/>
  <c r="B919" i="1"/>
  <c r="B920" i="1"/>
  <c r="B921" i="1"/>
  <c r="B922" i="1"/>
  <c r="B923" i="1"/>
  <c r="A923" i="1" s="1"/>
  <c r="B924" i="1"/>
  <c r="B925" i="1"/>
  <c r="B926" i="1"/>
  <c r="B927" i="1"/>
  <c r="B928" i="1"/>
  <c r="B929" i="1"/>
  <c r="B930" i="1"/>
  <c r="B931" i="1"/>
  <c r="A931" i="1" s="1"/>
  <c r="B932" i="1"/>
  <c r="A932" i="1" s="1"/>
  <c r="B933" i="1"/>
  <c r="B934" i="1"/>
  <c r="A934" i="1" s="1"/>
  <c r="B935" i="1"/>
  <c r="A935" i="1" s="1"/>
  <c r="B936" i="1"/>
  <c r="B937" i="1"/>
  <c r="B938" i="1"/>
  <c r="B939" i="1"/>
  <c r="B940" i="1"/>
  <c r="B941" i="1"/>
  <c r="B942" i="1"/>
  <c r="B943" i="1"/>
  <c r="B944" i="1"/>
  <c r="A944" i="1" s="1"/>
  <c r="B945" i="1"/>
  <c r="B946" i="1"/>
  <c r="B947" i="1"/>
  <c r="B948" i="1"/>
  <c r="B949" i="1"/>
  <c r="B950" i="1"/>
  <c r="B951" i="1"/>
  <c r="A951" i="1" s="1"/>
  <c r="B952" i="1"/>
  <c r="A952" i="1" s="1"/>
  <c r="B953" i="1"/>
  <c r="B954" i="1"/>
  <c r="B955" i="1"/>
  <c r="B956" i="1"/>
  <c r="B957" i="1"/>
  <c r="B958" i="1"/>
  <c r="A958" i="1" s="1"/>
  <c r="B959" i="1"/>
  <c r="A959" i="1" s="1"/>
  <c r="B960" i="1"/>
  <c r="B961" i="1"/>
  <c r="B962" i="1"/>
  <c r="A962" i="1" s="1"/>
  <c r="B963" i="1"/>
  <c r="B964" i="1"/>
  <c r="A964" i="1" s="1"/>
  <c r="B965" i="1"/>
  <c r="B966" i="1"/>
  <c r="B967" i="1"/>
  <c r="B968" i="1"/>
  <c r="B969" i="1"/>
  <c r="B970" i="1"/>
  <c r="A970" i="1" s="1"/>
  <c r="B971" i="1"/>
  <c r="B972" i="1"/>
  <c r="B973" i="1"/>
  <c r="B974" i="1"/>
  <c r="B975" i="1"/>
  <c r="B976" i="1"/>
  <c r="B977" i="1"/>
  <c r="B978" i="1"/>
  <c r="B979" i="1"/>
  <c r="A979" i="1" s="1"/>
  <c r="B980" i="1"/>
  <c r="B981" i="1"/>
  <c r="B982" i="1"/>
  <c r="B983" i="1"/>
  <c r="A983" i="1" s="1"/>
  <c r="B984" i="1"/>
  <c r="B985" i="1"/>
  <c r="B986" i="1"/>
  <c r="A986" i="1" s="1"/>
  <c r="B987" i="1"/>
  <c r="A987" i="1" s="1"/>
  <c r="B988" i="1"/>
  <c r="B989" i="1"/>
  <c r="B990" i="1"/>
  <c r="B991" i="1"/>
  <c r="A991" i="1" s="1"/>
  <c r="B992" i="1"/>
  <c r="A992" i="1" s="1"/>
  <c r="B993" i="1"/>
  <c r="A993" i="1" s="1"/>
  <c r="B994" i="1"/>
  <c r="B995" i="1"/>
  <c r="B996" i="1"/>
  <c r="B997" i="1"/>
  <c r="B998" i="1"/>
  <c r="B999" i="1"/>
  <c r="B1000" i="1"/>
  <c r="A330" i="1"/>
  <c r="A917" i="1"/>
  <c r="A3" i="1"/>
  <c r="A725" i="1"/>
  <c r="A63" i="1"/>
  <c r="A110" i="1"/>
  <c r="A401" i="1"/>
  <c r="A410" i="1"/>
  <c r="A650" i="1"/>
  <c r="A711" i="1"/>
  <c r="A846" i="1"/>
  <c r="A2" i="1"/>
  <c r="A4" i="1"/>
  <c r="A39" i="1"/>
  <c r="A40" i="1"/>
  <c r="A26" i="1"/>
  <c r="H10" i="1"/>
  <c r="I10" i="1" s="1"/>
  <c r="K10" i="1" s="1"/>
  <c r="H11" i="1"/>
  <c r="I11" i="1" s="1"/>
  <c r="K11" i="1" s="1"/>
  <c r="H12" i="1"/>
  <c r="I12" i="1" s="1"/>
  <c r="K12" i="1" s="1"/>
  <c r="H13" i="1"/>
  <c r="I13" i="1" s="1"/>
  <c r="K13" i="1" s="1"/>
  <c r="H14" i="1"/>
  <c r="I14" i="1" s="1"/>
  <c r="H15" i="1"/>
  <c r="I15" i="1" s="1"/>
  <c r="H16" i="1"/>
  <c r="I16" i="1" s="1"/>
  <c r="H17" i="1"/>
  <c r="I17" i="1" s="1"/>
  <c r="H18" i="1"/>
  <c r="I18" i="1" s="1"/>
  <c r="H19" i="1"/>
  <c r="I19" i="1" s="1"/>
  <c r="H20" i="1"/>
  <c r="I20" i="1" s="1"/>
  <c r="H21" i="1"/>
  <c r="I21" i="1" s="1"/>
  <c r="H22" i="1"/>
  <c r="I22" i="1" s="1"/>
  <c r="H23" i="1"/>
  <c r="I23" i="1" s="1"/>
  <c r="H24" i="1"/>
  <c r="I24" i="1" s="1"/>
  <c r="H25" i="1"/>
  <c r="I25" i="1" s="1"/>
  <c r="H26" i="1"/>
  <c r="H27" i="1"/>
  <c r="I27" i="1" s="1"/>
  <c r="H28" i="1"/>
  <c r="I28" i="1" s="1"/>
  <c r="H29" i="1"/>
  <c r="I29" i="1" s="1"/>
  <c r="H30" i="1"/>
  <c r="I30" i="1" s="1"/>
  <c r="H31" i="1"/>
  <c r="I31" i="1" s="1"/>
  <c r="H32" i="1"/>
  <c r="I32" i="1" s="1"/>
  <c r="H33" i="1"/>
  <c r="I33" i="1" s="1"/>
  <c r="H34" i="1"/>
  <c r="I34" i="1" s="1"/>
  <c r="H35" i="1"/>
  <c r="I35" i="1" s="1"/>
  <c r="H36" i="1"/>
  <c r="I36" i="1" s="1"/>
  <c r="H37" i="1"/>
  <c r="I37" i="1" s="1"/>
  <c r="H38" i="1"/>
  <c r="I38" i="1" s="1"/>
  <c r="K38" i="1" s="1"/>
  <c r="H39" i="1"/>
  <c r="I39" i="1" s="1"/>
  <c r="K39" i="1" s="1"/>
  <c r="H40" i="1"/>
  <c r="I40" i="1" s="1"/>
  <c r="K40" i="1" s="1"/>
  <c r="H41" i="1"/>
  <c r="I41" i="1" s="1"/>
  <c r="H42" i="1"/>
  <c r="I42" i="1" s="1"/>
  <c r="H43" i="1"/>
  <c r="I43" i="1" s="1"/>
  <c r="H44" i="1"/>
  <c r="I44" i="1" s="1"/>
  <c r="H45" i="1"/>
  <c r="I45" i="1" s="1"/>
  <c r="H46" i="1"/>
  <c r="I46" i="1" s="1"/>
  <c r="H47" i="1"/>
  <c r="I47" i="1" s="1"/>
  <c r="H48" i="1"/>
  <c r="I48" i="1" s="1"/>
  <c r="H49" i="1"/>
  <c r="I49" i="1" s="1"/>
  <c r="H50" i="1"/>
  <c r="I50" i="1" s="1"/>
  <c r="H51" i="1"/>
  <c r="I51" i="1" s="1"/>
  <c r="H52" i="1"/>
  <c r="H53" i="1"/>
  <c r="I53" i="1" s="1"/>
  <c r="H54" i="1"/>
  <c r="I54" i="1" s="1"/>
  <c r="H55" i="1"/>
  <c r="I55" i="1" s="1"/>
  <c r="H56" i="1"/>
  <c r="I56" i="1" s="1"/>
  <c r="H57" i="1"/>
  <c r="I57" i="1" s="1"/>
  <c r="H58" i="1"/>
  <c r="I58" i="1" s="1"/>
  <c r="H59" i="1"/>
  <c r="I59" i="1" s="1"/>
  <c r="H60" i="1"/>
  <c r="I60" i="1" s="1"/>
  <c r="H61" i="1"/>
  <c r="I61" i="1" s="1"/>
  <c r="H62" i="1"/>
  <c r="I62" i="1" s="1"/>
  <c r="H63" i="1"/>
  <c r="I63" i="1" s="1"/>
  <c r="H64" i="1"/>
  <c r="I64" i="1" s="1"/>
  <c r="H65" i="1"/>
  <c r="I65" i="1" s="1"/>
  <c r="H66" i="1"/>
  <c r="I66" i="1" s="1"/>
  <c r="K66" i="1" s="1"/>
  <c r="H67" i="1"/>
  <c r="I67" i="1" s="1"/>
  <c r="K67" i="1" s="1"/>
  <c r="H68" i="1"/>
  <c r="I68" i="1" s="1"/>
  <c r="K68" i="1" s="1"/>
  <c r="H69" i="1"/>
  <c r="I69" i="1" s="1"/>
  <c r="K69" i="1" s="1"/>
  <c r="H70" i="1"/>
  <c r="I70" i="1" s="1"/>
  <c r="H71" i="1"/>
  <c r="I71" i="1" s="1"/>
  <c r="H72" i="1"/>
  <c r="I72" i="1" s="1"/>
  <c r="H73" i="1"/>
  <c r="I73" i="1" s="1"/>
  <c r="H74" i="1"/>
  <c r="I74" i="1" s="1"/>
  <c r="H75" i="1"/>
  <c r="I75" i="1" s="1"/>
  <c r="H76" i="1"/>
  <c r="I76" i="1" s="1"/>
  <c r="H77" i="1"/>
  <c r="I77" i="1" s="1"/>
  <c r="H78" i="1"/>
  <c r="I78" i="1" s="1"/>
  <c r="H79" i="1"/>
  <c r="I79" i="1" s="1"/>
  <c r="H80" i="1"/>
  <c r="I80" i="1" s="1"/>
  <c r="H81" i="1"/>
  <c r="I81" i="1" s="1"/>
  <c r="H82" i="1"/>
  <c r="I82" i="1" s="1"/>
  <c r="H83" i="1"/>
  <c r="I83" i="1" s="1"/>
  <c r="H84" i="1"/>
  <c r="I84" i="1" s="1"/>
  <c r="H85" i="1"/>
  <c r="I85" i="1" s="1"/>
  <c r="H86" i="1"/>
  <c r="I86" i="1" s="1"/>
  <c r="H87" i="1"/>
  <c r="I87" i="1" s="1"/>
  <c r="H88" i="1"/>
  <c r="I88" i="1" s="1"/>
  <c r="H89" i="1"/>
  <c r="I89" i="1" s="1"/>
  <c r="H90" i="1"/>
  <c r="I90" i="1" s="1"/>
  <c r="H91" i="1"/>
  <c r="I91" i="1" s="1"/>
  <c r="H92" i="1"/>
  <c r="I92" i="1" s="1"/>
  <c r="H93" i="1"/>
  <c r="I93" i="1" s="1"/>
  <c r="H94" i="1"/>
  <c r="I94" i="1" s="1"/>
  <c r="H95" i="1"/>
  <c r="I95" i="1" s="1"/>
  <c r="K95" i="1" s="1"/>
  <c r="H96" i="1"/>
  <c r="I96" i="1" s="1"/>
  <c r="K96" i="1" s="1"/>
  <c r="H97" i="1"/>
  <c r="I97" i="1" s="1"/>
  <c r="K97" i="1" s="1"/>
  <c r="H98" i="1"/>
  <c r="H99" i="1"/>
  <c r="I99" i="1" s="1"/>
  <c r="H100" i="1"/>
  <c r="H101" i="1"/>
  <c r="I101" i="1" s="1"/>
  <c r="H102" i="1"/>
  <c r="I102" i="1" s="1"/>
  <c r="H103" i="1"/>
  <c r="I103" i="1" s="1"/>
  <c r="H104" i="1"/>
  <c r="I104" i="1" s="1"/>
  <c r="H105" i="1"/>
  <c r="I105" i="1" s="1"/>
  <c r="H106" i="1"/>
  <c r="I106" i="1" s="1"/>
  <c r="H107" i="1"/>
  <c r="I107" i="1" s="1"/>
  <c r="H108" i="1"/>
  <c r="I108" i="1" s="1"/>
  <c r="H109" i="1"/>
  <c r="I109" i="1" s="1"/>
  <c r="H110" i="1"/>
  <c r="I110" i="1" s="1"/>
  <c r="H111" i="1"/>
  <c r="I111" i="1" s="1"/>
  <c r="H112" i="1"/>
  <c r="I112" i="1" s="1"/>
  <c r="H113" i="1"/>
  <c r="I113" i="1" s="1"/>
  <c r="H114" i="1"/>
  <c r="I114" i="1" s="1"/>
  <c r="H115" i="1"/>
  <c r="I115" i="1" s="1"/>
  <c r="H116" i="1"/>
  <c r="I116" i="1" s="1"/>
  <c r="H117" i="1"/>
  <c r="I117" i="1" s="1"/>
  <c r="H118" i="1"/>
  <c r="I118" i="1" s="1"/>
  <c r="H119" i="1"/>
  <c r="I119" i="1" s="1"/>
  <c r="H120" i="1"/>
  <c r="I120" i="1" s="1"/>
  <c r="H121" i="1"/>
  <c r="I121" i="1" s="1"/>
  <c r="H122" i="1"/>
  <c r="I122" i="1" s="1"/>
  <c r="K122" i="1" s="1"/>
  <c r="H123" i="1"/>
  <c r="I123" i="1" s="1"/>
  <c r="K123" i="1" s="1"/>
  <c r="H124" i="1"/>
  <c r="I124" i="1" s="1"/>
  <c r="K124" i="1" s="1"/>
  <c r="H125" i="1"/>
  <c r="I125" i="1" s="1"/>
  <c r="H126" i="1"/>
  <c r="I126" i="1" s="1"/>
  <c r="H127" i="1"/>
  <c r="I127" i="1" s="1"/>
  <c r="H128" i="1"/>
  <c r="I128" i="1" s="1"/>
  <c r="H129" i="1"/>
  <c r="I129" i="1" s="1"/>
  <c r="H130" i="1"/>
  <c r="I130" i="1" s="1"/>
  <c r="H131" i="1"/>
  <c r="I131" i="1" s="1"/>
  <c r="H132" i="1"/>
  <c r="I132" i="1" s="1"/>
  <c r="H133" i="1"/>
  <c r="I133" i="1" s="1"/>
  <c r="H134" i="1"/>
  <c r="I134" i="1" s="1"/>
  <c r="H135" i="1"/>
  <c r="I135" i="1" s="1"/>
  <c r="H136" i="1"/>
  <c r="I136" i="1" s="1"/>
  <c r="H137" i="1"/>
  <c r="I137" i="1" s="1"/>
  <c r="H138" i="1"/>
  <c r="I138" i="1" s="1"/>
  <c r="H139" i="1"/>
  <c r="I139" i="1" s="1"/>
  <c r="H140" i="1"/>
  <c r="I140" i="1" s="1"/>
  <c r="H141" i="1"/>
  <c r="I141" i="1" s="1"/>
  <c r="H142" i="1"/>
  <c r="I142" i="1" s="1"/>
  <c r="H143" i="1"/>
  <c r="I143" i="1" s="1"/>
  <c r="H144" i="1"/>
  <c r="I144" i="1" s="1"/>
  <c r="H145" i="1"/>
  <c r="H146" i="1"/>
  <c r="I146" i="1" s="1"/>
  <c r="H147" i="1"/>
  <c r="I147" i="1" s="1"/>
  <c r="H148" i="1"/>
  <c r="H149" i="1"/>
  <c r="I149" i="1" s="1"/>
  <c r="H150" i="1"/>
  <c r="I150" i="1" s="1"/>
  <c r="K150" i="1" s="1"/>
  <c r="H151" i="1"/>
  <c r="I151" i="1" s="1"/>
  <c r="K151" i="1" s="1"/>
  <c r="H152" i="1"/>
  <c r="I152" i="1" s="1"/>
  <c r="K152" i="1" s="1"/>
  <c r="H153" i="1"/>
  <c r="I153" i="1" s="1"/>
  <c r="K153" i="1" s="1"/>
  <c r="H154" i="1"/>
  <c r="I154" i="1" s="1"/>
  <c r="H155" i="1"/>
  <c r="I155" i="1" s="1"/>
  <c r="H156" i="1"/>
  <c r="I156" i="1" s="1"/>
  <c r="H157" i="1"/>
  <c r="I157" i="1" s="1"/>
  <c r="H158" i="1"/>
  <c r="H159" i="1"/>
  <c r="H160" i="1"/>
  <c r="H161" i="1"/>
  <c r="I161" i="1" s="1"/>
  <c r="H162" i="1"/>
  <c r="I162" i="1" s="1"/>
  <c r="H163" i="1"/>
  <c r="I163" i="1" s="1"/>
  <c r="H164" i="1"/>
  <c r="I164" i="1" s="1"/>
  <c r="H165" i="1"/>
  <c r="I165" i="1" s="1"/>
  <c r="H166" i="1"/>
  <c r="I166" i="1" s="1"/>
  <c r="H167" i="1"/>
  <c r="I167" i="1" s="1"/>
  <c r="H168" i="1"/>
  <c r="I168" i="1" s="1"/>
  <c r="H169" i="1"/>
  <c r="I169" i="1" s="1"/>
  <c r="H170" i="1"/>
  <c r="I170" i="1" s="1"/>
  <c r="H171" i="1"/>
  <c r="I171" i="1" s="1"/>
  <c r="H172" i="1"/>
  <c r="I172" i="1" s="1"/>
  <c r="H173" i="1"/>
  <c r="I173" i="1" s="1"/>
  <c r="H174" i="1"/>
  <c r="I174" i="1" s="1"/>
  <c r="H175" i="1"/>
  <c r="I175" i="1" s="1"/>
  <c r="H176" i="1"/>
  <c r="I176" i="1" s="1"/>
  <c r="H177" i="1"/>
  <c r="I177" i="1" s="1"/>
  <c r="H178" i="1"/>
  <c r="I178" i="1" s="1"/>
  <c r="K178" i="1" s="1"/>
  <c r="H179" i="1"/>
  <c r="I179" i="1" s="1"/>
  <c r="H180" i="1"/>
  <c r="I180" i="1" s="1"/>
  <c r="K180" i="1" s="1"/>
  <c r="H181" i="1"/>
  <c r="I181" i="1" s="1"/>
  <c r="K181" i="1" s="1"/>
  <c r="H182" i="1"/>
  <c r="I182" i="1" s="1"/>
  <c r="H183" i="1"/>
  <c r="I183" i="1" s="1"/>
  <c r="H184" i="1"/>
  <c r="I184" i="1" s="1"/>
  <c r="H185" i="1"/>
  <c r="I185" i="1" s="1"/>
  <c r="H186" i="1"/>
  <c r="I186" i="1" s="1"/>
  <c r="H187" i="1"/>
  <c r="I187" i="1" s="1"/>
  <c r="H188" i="1"/>
  <c r="I188" i="1" s="1"/>
  <c r="H189" i="1"/>
  <c r="I189" i="1" s="1"/>
  <c r="H190" i="1"/>
  <c r="I190" i="1" s="1"/>
  <c r="H191" i="1"/>
  <c r="I191" i="1" s="1"/>
  <c r="H192" i="1"/>
  <c r="I192" i="1" s="1"/>
  <c r="H193" i="1"/>
  <c r="I193" i="1" s="1"/>
  <c r="H194" i="1"/>
  <c r="I194" i="1" s="1"/>
  <c r="H195" i="1"/>
  <c r="I195" i="1" s="1"/>
  <c r="H196" i="1"/>
  <c r="I196" i="1" s="1"/>
  <c r="H197" i="1"/>
  <c r="I197" i="1" s="1"/>
  <c r="H198" i="1"/>
  <c r="I198" i="1" s="1"/>
  <c r="H199" i="1"/>
  <c r="I199" i="1" s="1"/>
  <c r="H200" i="1"/>
  <c r="I200" i="1" s="1"/>
  <c r="H201" i="1"/>
  <c r="I201" i="1" s="1"/>
  <c r="H202" i="1"/>
  <c r="I202" i="1" s="1"/>
  <c r="H203" i="1"/>
  <c r="I203" i="1" s="1"/>
  <c r="H204" i="1"/>
  <c r="I204" i="1" s="1"/>
  <c r="H205" i="1"/>
  <c r="I205" i="1" s="1"/>
  <c r="H206" i="1"/>
  <c r="I206" i="1" s="1"/>
  <c r="K206" i="1" s="1"/>
  <c r="H207" i="1"/>
  <c r="I207" i="1" s="1"/>
  <c r="K207" i="1" s="1"/>
  <c r="H208" i="1"/>
  <c r="I208" i="1" s="1"/>
  <c r="K208" i="1" s="1"/>
  <c r="H209" i="1"/>
  <c r="I209" i="1" s="1"/>
  <c r="K209" i="1" s="1"/>
  <c r="H210" i="1"/>
  <c r="I210" i="1" s="1"/>
  <c r="H211" i="1"/>
  <c r="I211" i="1" s="1"/>
  <c r="H212" i="1"/>
  <c r="I212" i="1" s="1"/>
  <c r="H213" i="1"/>
  <c r="I213" i="1" s="1"/>
  <c r="H214" i="1"/>
  <c r="I214" i="1" s="1"/>
  <c r="H215" i="1"/>
  <c r="I215" i="1" s="1"/>
  <c r="H216" i="1"/>
  <c r="I216" i="1" s="1"/>
  <c r="H217" i="1"/>
  <c r="I217" i="1" s="1"/>
  <c r="H218" i="1"/>
  <c r="I218" i="1" s="1"/>
  <c r="H219" i="1"/>
  <c r="I219" i="1" s="1"/>
  <c r="H220" i="1"/>
  <c r="H221" i="1"/>
  <c r="I221" i="1" s="1"/>
  <c r="H222" i="1"/>
  <c r="I222" i="1" s="1"/>
  <c r="H223" i="1"/>
  <c r="I223" i="1" s="1"/>
  <c r="H224" i="1"/>
  <c r="I224" i="1" s="1"/>
  <c r="H225" i="1"/>
  <c r="I225" i="1" s="1"/>
  <c r="H226" i="1"/>
  <c r="I226" i="1" s="1"/>
  <c r="H227" i="1"/>
  <c r="I227" i="1" s="1"/>
  <c r="H228" i="1"/>
  <c r="I228" i="1" s="1"/>
  <c r="H229" i="1"/>
  <c r="I229" i="1" s="1"/>
  <c r="H230" i="1"/>
  <c r="H231" i="1"/>
  <c r="I231" i="1" s="1"/>
  <c r="H232" i="1"/>
  <c r="I232" i="1" s="1"/>
  <c r="H233" i="1"/>
  <c r="I233" i="1" s="1"/>
  <c r="H234" i="1"/>
  <c r="I234" i="1" s="1"/>
  <c r="K234" i="1" s="1"/>
  <c r="H235" i="1"/>
  <c r="I235" i="1" s="1"/>
  <c r="H236" i="1"/>
  <c r="I236" i="1" s="1"/>
  <c r="K236" i="1" s="1"/>
  <c r="H237" i="1"/>
  <c r="I237" i="1" s="1"/>
  <c r="H238" i="1"/>
  <c r="I238" i="1" s="1"/>
  <c r="H239" i="1"/>
  <c r="I239" i="1" s="1"/>
  <c r="H240" i="1"/>
  <c r="I240" i="1" s="1"/>
  <c r="H241" i="1"/>
  <c r="I241" i="1" s="1"/>
  <c r="H242" i="1"/>
  <c r="I242" i="1" s="1"/>
  <c r="H243" i="1"/>
  <c r="I243" i="1" s="1"/>
  <c r="H244" i="1"/>
  <c r="H245" i="1"/>
  <c r="I245" i="1" s="1"/>
  <c r="H246" i="1"/>
  <c r="I246" i="1" s="1"/>
  <c r="H247" i="1"/>
  <c r="I247" i="1" s="1"/>
  <c r="H248" i="1"/>
  <c r="I248" i="1" s="1"/>
  <c r="H249" i="1"/>
  <c r="I249" i="1" s="1"/>
  <c r="H250" i="1"/>
  <c r="I250" i="1" s="1"/>
  <c r="H251" i="1"/>
  <c r="I251" i="1" s="1"/>
  <c r="H252" i="1"/>
  <c r="I252" i="1" s="1"/>
  <c r="H253" i="1"/>
  <c r="I253" i="1" s="1"/>
  <c r="H254" i="1"/>
  <c r="I254" i="1" s="1"/>
  <c r="H255" i="1"/>
  <c r="H256" i="1"/>
  <c r="H257" i="1"/>
  <c r="I257" i="1" s="1"/>
  <c r="H258" i="1"/>
  <c r="I258" i="1" s="1"/>
  <c r="H259" i="1"/>
  <c r="I259" i="1" s="1"/>
  <c r="H260" i="1"/>
  <c r="I260" i="1" s="1"/>
  <c r="H261" i="1"/>
  <c r="I261" i="1" s="1"/>
  <c r="H262" i="1"/>
  <c r="I262" i="1" s="1"/>
  <c r="K262" i="1" s="1"/>
  <c r="H263" i="1"/>
  <c r="I263" i="1" s="1"/>
  <c r="H264" i="1"/>
  <c r="I264" i="1" s="1"/>
  <c r="K264" i="1" s="1"/>
  <c r="H265" i="1"/>
  <c r="I265" i="1" s="1"/>
  <c r="H266" i="1"/>
  <c r="I266" i="1" s="1"/>
  <c r="H267" i="1"/>
  <c r="I267" i="1" s="1"/>
  <c r="H268" i="1"/>
  <c r="I268" i="1" s="1"/>
  <c r="H269" i="1"/>
  <c r="I269" i="1" s="1"/>
  <c r="H270" i="1"/>
  <c r="I270" i="1" s="1"/>
  <c r="H271" i="1"/>
  <c r="I271" i="1" s="1"/>
  <c r="H272" i="1"/>
  <c r="I272" i="1" s="1"/>
  <c r="H273" i="1"/>
  <c r="I273" i="1" s="1"/>
  <c r="H274" i="1"/>
  <c r="I274" i="1" s="1"/>
  <c r="H275" i="1"/>
  <c r="I275" i="1" s="1"/>
  <c r="H276" i="1"/>
  <c r="I276" i="1" s="1"/>
  <c r="H277" i="1"/>
  <c r="I277" i="1" s="1"/>
  <c r="H278" i="1"/>
  <c r="H279" i="1"/>
  <c r="I279" i="1" s="1"/>
  <c r="H280" i="1"/>
  <c r="I280" i="1" s="1"/>
  <c r="H281" i="1"/>
  <c r="I281" i="1" s="1"/>
  <c r="H282" i="1"/>
  <c r="I282" i="1" s="1"/>
  <c r="H283" i="1"/>
  <c r="I283" i="1" s="1"/>
  <c r="H284" i="1"/>
  <c r="I284" i="1" s="1"/>
  <c r="H285" i="1"/>
  <c r="I285" i="1" s="1"/>
  <c r="H286" i="1"/>
  <c r="I286" i="1" s="1"/>
  <c r="H287" i="1"/>
  <c r="I287" i="1" s="1"/>
  <c r="H288" i="1"/>
  <c r="I288" i="1" s="1"/>
  <c r="H289" i="1"/>
  <c r="H290" i="1"/>
  <c r="I290" i="1" s="1"/>
  <c r="K290" i="1" s="1"/>
  <c r="H291" i="1"/>
  <c r="I291" i="1" s="1"/>
  <c r="K291" i="1" s="1"/>
  <c r="H292" i="1"/>
  <c r="I292" i="1" s="1"/>
  <c r="K292" i="1" s="1"/>
  <c r="H293" i="1"/>
  <c r="I293" i="1" s="1"/>
  <c r="K293" i="1" s="1"/>
  <c r="H294" i="1"/>
  <c r="I294" i="1" s="1"/>
  <c r="H295" i="1"/>
  <c r="I295" i="1" s="1"/>
  <c r="H296" i="1"/>
  <c r="I296" i="1" s="1"/>
  <c r="H297" i="1"/>
  <c r="I297" i="1" s="1"/>
  <c r="H298" i="1"/>
  <c r="I298" i="1" s="1"/>
  <c r="H299" i="1"/>
  <c r="I299" i="1" s="1"/>
  <c r="H300" i="1"/>
  <c r="I300" i="1" s="1"/>
  <c r="H301" i="1"/>
  <c r="I301" i="1" s="1"/>
  <c r="H302" i="1"/>
  <c r="I302" i="1" s="1"/>
  <c r="H303" i="1"/>
  <c r="I303" i="1" s="1"/>
  <c r="H304" i="1"/>
  <c r="I304" i="1" s="1"/>
  <c r="H305" i="1"/>
  <c r="I305" i="1" s="1"/>
  <c r="H306" i="1"/>
  <c r="I306" i="1" s="1"/>
  <c r="H307" i="1"/>
  <c r="I307" i="1" s="1"/>
  <c r="H308" i="1"/>
  <c r="I308" i="1" s="1"/>
  <c r="H309" i="1"/>
  <c r="I309" i="1" s="1"/>
  <c r="H310" i="1"/>
  <c r="I310" i="1" s="1"/>
  <c r="H311" i="1"/>
  <c r="I311" i="1" s="1"/>
  <c r="H312" i="1"/>
  <c r="I312" i="1" s="1"/>
  <c r="H313" i="1"/>
  <c r="I313" i="1" s="1"/>
  <c r="H314" i="1"/>
  <c r="I314" i="1" s="1"/>
  <c r="H315" i="1"/>
  <c r="I315" i="1" s="1"/>
  <c r="H316" i="1"/>
  <c r="H317" i="1"/>
  <c r="I317" i="1" s="1"/>
  <c r="H318" i="1"/>
  <c r="I318" i="1" s="1"/>
  <c r="H319" i="1"/>
  <c r="I319" i="1" s="1"/>
  <c r="K319" i="1" s="1"/>
  <c r="H320" i="1"/>
  <c r="I320" i="1" s="1"/>
  <c r="H321" i="1"/>
  <c r="I321" i="1" s="1"/>
  <c r="K321" i="1" s="1"/>
  <c r="H322" i="1"/>
  <c r="I322" i="1" s="1"/>
  <c r="H323" i="1"/>
  <c r="I323" i="1" s="1"/>
  <c r="H324" i="1"/>
  <c r="I324" i="1" s="1"/>
  <c r="H325" i="1"/>
  <c r="I325" i="1" s="1"/>
  <c r="H326" i="1"/>
  <c r="I326" i="1" s="1"/>
  <c r="H327" i="1"/>
  <c r="I327" i="1" s="1"/>
  <c r="H328" i="1"/>
  <c r="I328" i="1" s="1"/>
  <c r="H329" i="1"/>
  <c r="I329" i="1" s="1"/>
  <c r="H330" i="1"/>
  <c r="I330" i="1" s="1"/>
  <c r="H331" i="1"/>
  <c r="I331" i="1" s="1"/>
  <c r="H332" i="1"/>
  <c r="I332" i="1" s="1"/>
  <c r="H333" i="1"/>
  <c r="I333" i="1" s="1"/>
  <c r="H334" i="1"/>
  <c r="I334" i="1" s="1"/>
  <c r="H335" i="1"/>
  <c r="I335" i="1" s="1"/>
  <c r="H336" i="1"/>
  <c r="I336" i="1" s="1"/>
  <c r="H337" i="1"/>
  <c r="I337" i="1" s="1"/>
  <c r="H338" i="1"/>
  <c r="I338" i="1" s="1"/>
  <c r="H339" i="1"/>
  <c r="I339" i="1" s="1"/>
  <c r="H340" i="1"/>
  <c r="I340" i="1" s="1"/>
  <c r="H341" i="1"/>
  <c r="I341" i="1" s="1"/>
  <c r="H342" i="1"/>
  <c r="I342" i="1" s="1"/>
  <c r="H343" i="1"/>
  <c r="I343" i="1" s="1"/>
  <c r="H344" i="1"/>
  <c r="I344" i="1" s="1"/>
  <c r="H345" i="1"/>
  <c r="I345" i="1" s="1"/>
  <c r="H346" i="1"/>
  <c r="I346" i="1" s="1"/>
  <c r="H347" i="1"/>
  <c r="I347" i="1" s="1"/>
  <c r="H348" i="1"/>
  <c r="I348" i="1" s="1"/>
  <c r="K348" i="1" s="1"/>
  <c r="H349" i="1"/>
  <c r="I349" i="1" s="1"/>
  <c r="K349" i="1" s="1"/>
  <c r="H350" i="1"/>
  <c r="I350" i="1" s="1"/>
  <c r="H351" i="1"/>
  <c r="I351" i="1" s="1"/>
  <c r="H352" i="1"/>
  <c r="H353" i="1"/>
  <c r="I353" i="1" s="1"/>
  <c r="H354" i="1"/>
  <c r="I354" i="1" s="1"/>
  <c r="H355" i="1"/>
  <c r="I355" i="1" s="1"/>
  <c r="H356" i="1"/>
  <c r="I356" i="1" s="1"/>
  <c r="H357" i="1"/>
  <c r="I357" i="1" s="1"/>
  <c r="H358" i="1"/>
  <c r="I358" i="1" s="1"/>
  <c r="H359" i="1"/>
  <c r="I359" i="1" s="1"/>
  <c r="H360" i="1"/>
  <c r="I360" i="1" s="1"/>
  <c r="H361" i="1"/>
  <c r="H362" i="1"/>
  <c r="I362" i="1" s="1"/>
  <c r="H363" i="1"/>
  <c r="I363" i="1" s="1"/>
  <c r="H364" i="1"/>
  <c r="I364" i="1" s="1"/>
  <c r="H365" i="1"/>
  <c r="I365" i="1" s="1"/>
  <c r="H366" i="1"/>
  <c r="I366" i="1" s="1"/>
  <c r="H367" i="1"/>
  <c r="I367" i="1" s="1"/>
  <c r="H368" i="1"/>
  <c r="I368" i="1" s="1"/>
  <c r="H369" i="1"/>
  <c r="I369" i="1" s="1"/>
  <c r="H370" i="1"/>
  <c r="I370" i="1" s="1"/>
  <c r="H371" i="1"/>
  <c r="I371" i="1" s="1"/>
  <c r="H372" i="1"/>
  <c r="I372" i="1" s="1"/>
  <c r="H373" i="1"/>
  <c r="I373" i="1" s="1"/>
  <c r="H374" i="1"/>
  <c r="I374" i="1" s="1"/>
  <c r="K374" i="1" s="1"/>
  <c r="H375" i="1"/>
  <c r="I375" i="1" s="1"/>
  <c r="K375" i="1" s="1"/>
  <c r="H376" i="1"/>
  <c r="I376" i="1" s="1"/>
  <c r="K376" i="1" s="1"/>
  <c r="H377" i="1"/>
  <c r="I377" i="1" s="1"/>
  <c r="H378" i="1"/>
  <c r="I378" i="1" s="1"/>
  <c r="H379" i="1"/>
  <c r="I379" i="1" s="1"/>
  <c r="H380" i="1"/>
  <c r="I380" i="1" s="1"/>
  <c r="H381" i="1"/>
  <c r="I381" i="1" s="1"/>
  <c r="H382" i="1"/>
  <c r="I382" i="1" s="1"/>
  <c r="H383" i="1"/>
  <c r="I383" i="1" s="1"/>
  <c r="H384" i="1"/>
  <c r="I384" i="1" s="1"/>
  <c r="H385" i="1"/>
  <c r="I385" i="1" s="1"/>
  <c r="H386" i="1"/>
  <c r="I386" i="1" s="1"/>
  <c r="H387" i="1"/>
  <c r="I387" i="1" s="1"/>
  <c r="H388" i="1"/>
  <c r="I388" i="1" s="1"/>
  <c r="H389" i="1"/>
  <c r="I389" i="1" s="1"/>
  <c r="H390" i="1"/>
  <c r="I390" i="1" s="1"/>
  <c r="H391" i="1"/>
  <c r="I391" i="1" s="1"/>
  <c r="H392" i="1"/>
  <c r="I392" i="1" s="1"/>
  <c r="H393" i="1"/>
  <c r="I393" i="1" s="1"/>
  <c r="H394" i="1"/>
  <c r="I394" i="1" s="1"/>
  <c r="H395" i="1"/>
  <c r="I395" i="1" s="1"/>
  <c r="H396" i="1"/>
  <c r="I396" i="1" s="1"/>
  <c r="H397" i="1"/>
  <c r="I397" i="1" s="1"/>
  <c r="H398" i="1"/>
  <c r="I398" i="1" s="1"/>
  <c r="H399" i="1"/>
  <c r="I399" i="1" s="1"/>
  <c r="H400" i="1"/>
  <c r="H401" i="1"/>
  <c r="I401" i="1" s="1"/>
  <c r="H402" i="1"/>
  <c r="I402" i="1" s="1"/>
  <c r="K402" i="1" s="1"/>
  <c r="H403" i="1"/>
  <c r="I403" i="1" s="1"/>
  <c r="K403" i="1" s="1"/>
  <c r="H404" i="1"/>
  <c r="I404" i="1" s="1"/>
  <c r="K404" i="1" s="1"/>
  <c r="H405" i="1"/>
  <c r="I405" i="1" s="1"/>
  <c r="K405" i="1" s="1"/>
  <c r="H406" i="1"/>
  <c r="I406" i="1" s="1"/>
  <c r="H407" i="1"/>
  <c r="I407" i="1" s="1"/>
  <c r="H408" i="1"/>
  <c r="I408" i="1" s="1"/>
  <c r="H409" i="1"/>
  <c r="I409" i="1" s="1"/>
  <c r="H410" i="1"/>
  <c r="I410" i="1" s="1"/>
  <c r="H411" i="1"/>
  <c r="I411" i="1" s="1"/>
  <c r="H412" i="1"/>
  <c r="I412" i="1" s="1"/>
  <c r="H413" i="1"/>
  <c r="I413" i="1" s="1"/>
  <c r="H414" i="1"/>
  <c r="I414" i="1" s="1"/>
  <c r="H415" i="1"/>
  <c r="I415" i="1" s="1"/>
  <c r="H416" i="1"/>
  <c r="I416" i="1" s="1"/>
  <c r="H417" i="1"/>
  <c r="I417" i="1" s="1"/>
  <c r="H418" i="1"/>
  <c r="I418" i="1" s="1"/>
  <c r="H419" i="1"/>
  <c r="I419" i="1" s="1"/>
  <c r="H420" i="1"/>
  <c r="I420" i="1" s="1"/>
  <c r="H421" i="1"/>
  <c r="I421" i="1" s="1"/>
  <c r="H422" i="1"/>
  <c r="I422" i="1" s="1"/>
  <c r="H423" i="1"/>
  <c r="I423" i="1" s="1"/>
  <c r="H424" i="1"/>
  <c r="I424" i="1" s="1"/>
  <c r="H425" i="1"/>
  <c r="I425" i="1" s="1"/>
  <c r="H426" i="1"/>
  <c r="I426" i="1" s="1"/>
  <c r="H427" i="1"/>
  <c r="I427" i="1" s="1"/>
  <c r="H428" i="1"/>
  <c r="I428" i="1" s="1"/>
  <c r="H429" i="1"/>
  <c r="I429" i="1" s="1"/>
  <c r="H430" i="1"/>
  <c r="I430" i="1" s="1"/>
  <c r="H431" i="1"/>
  <c r="I431" i="1" s="1"/>
  <c r="H432" i="1"/>
  <c r="I432" i="1" s="1"/>
  <c r="K432" i="1" s="1"/>
  <c r="H433" i="1"/>
  <c r="I433" i="1" s="1"/>
  <c r="K433" i="1" s="1"/>
  <c r="H434" i="1"/>
  <c r="I434" i="1" s="1"/>
  <c r="H435" i="1"/>
  <c r="I435" i="1" s="1"/>
  <c r="H436" i="1"/>
  <c r="I436" i="1" s="1"/>
  <c r="H437" i="1"/>
  <c r="I437" i="1" s="1"/>
  <c r="H438" i="1"/>
  <c r="I438" i="1" s="1"/>
  <c r="H439" i="1"/>
  <c r="I439" i="1" s="1"/>
  <c r="H440" i="1"/>
  <c r="I440" i="1" s="1"/>
  <c r="H441" i="1"/>
  <c r="I441" i="1" s="1"/>
  <c r="H442" i="1"/>
  <c r="I442" i="1" s="1"/>
  <c r="H443" i="1"/>
  <c r="I443" i="1" s="1"/>
  <c r="H444" i="1"/>
  <c r="I444" i="1" s="1"/>
  <c r="H445" i="1"/>
  <c r="I445" i="1" s="1"/>
  <c r="H446" i="1"/>
  <c r="I446" i="1" s="1"/>
  <c r="H447" i="1"/>
  <c r="I447" i="1" s="1"/>
  <c r="H448" i="1"/>
  <c r="H449" i="1"/>
  <c r="I449" i="1" s="1"/>
  <c r="H450" i="1"/>
  <c r="I450" i="1" s="1"/>
  <c r="H451" i="1"/>
  <c r="I451" i="1" s="1"/>
  <c r="H452" i="1"/>
  <c r="I452" i="1" s="1"/>
  <c r="H453" i="1"/>
  <c r="I453" i="1" s="1"/>
  <c r="H454" i="1"/>
  <c r="I454" i="1" s="1"/>
  <c r="H455" i="1"/>
  <c r="I455" i="1" s="1"/>
  <c r="H456" i="1"/>
  <c r="I456" i="1" s="1"/>
  <c r="H457" i="1"/>
  <c r="H458" i="1"/>
  <c r="I458" i="1" s="1"/>
  <c r="K458" i="1" s="1"/>
  <c r="H459" i="1"/>
  <c r="I459" i="1" s="1"/>
  <c r="K459" i="1" s="1"/>
  <c r="H460" i="1"/>
  <c r="I460" i="1" s="1"/>
  <c r="K460" i="1" s="1"/>
  <c r="H461" i="1"/>
  <c r="I461" i="1" s="1"/>
  <c r="H462" i="1"/>
  <c r="I462" i="1" s="1"/>
  <c r="H463" i="1"/>
  <c r="I463" i="1" s="1"/>
  <c r="H464" i="1"/>
  <c r="I464" i="1" s="1"/>
  <c r="H465" i="1"/>
  <c r="I465" i="1" s="1"/>
  <c r="H466" i="1"/>
  <c r="I466" i="1" s="1"/>
  <c r="H467" i="1"/>
  <c r="I467" i="1" s="1"/>
  <c r="H468" i="1"/>
  <c r="I468" i="1" s="1"/>
  <c r="H469" i="1"/>
  <c r="I469" i="1" s="1"/>
  <c r="H470" i="1"/>
  <c r="I470" i="1" s="1"/>
  <c r="H471" i="1"/>
  <c r="I471" i="1" s="1"/>
  <c r="H472" i="1"/>
  <c r="I472" i="1" s="1"/>
  <c r="H473" i="1"/>
  <c r="I473" i="1" s="1"/>
  <c r="H474" i="1"/>
  <c r="I474" i="1" s="1"/>
  <c r="H475" i="1"/>
  <c r="I475" i="1" s="1"/>
  <c r="H476" i="1"/>
  <c r="I476" i="1" s="1"/>
  <c r="H477" i="1"/>
  <c r="I477" i="1" s="1"/>
  <c r="H478" i="1"/>
  <c r="I478" i="1" s="1"/>
  <c r="H479" i="1"/>
  <c r="I479" i="1" s="1"/>
  <c r="H480" i="1"/>
  <c r="I480" i="1" s="1"/>
  <c r="H481" i="1"/>
  <c r="I481" i="1" s="1"/>
  <c r="H482" i="1"/>
  <c r="I482" i="1" s="1"/>
  <c r="H483" i="1"/>
  <c r="I483" i="1" s="1"/>
  <c r="H484" i="1"/>
  <c r="I484" i="1" s="1"/>
  <c r="H485" i="1"/>
  <c r="I485" i="1" s="1"/>
  <c r="H486" i="1"/>
  <c r="I486" i="1" s="1"/>
  <c r="H487" i="1"/>
  <c r="I487" i="1" s="1"/>
  <c r="K487" i="1" s="1"/>
  <c r="H488" i="1"/>
  <c r="I488" i="1" s="1"/>
  <c r="K488" i="1" s="1"/>
  <c r="H489" i="1"/>
  <c r="I489" i="1" s="1"/>
  <c r="K489" i="1" s="1"/>
  <c r="H490" i="1"/>
  <c r="I490" i="1" s="1"/>
  <c r="H491" i="1"/>
  <c r="I491" i="1" s="1"/>
  <c r="H492" i="1"/>
  <c r="I492" i="1" s="1"/>
  <c r="H493" i="1"/>
  <c r="I493" i="1" s="1"/>
  <c r="H494" i="1"/>
  <c r="I494" i="1" s="1"/>
  <c r="H495" i="1"/>
  <c r="I495" i="1" s="1"/>
  <c r="H496" i="1"/>
  <c r="H497" i="1"/>
  <c r="I497" i="1" s="1"/>
  <c r="H498" i="1"/>
  <c r="I498" i="1" s="1"/>
  <c r="H499" i="1"/>
  <c r="I499" i="1" s="1"/>
  <c r="H500" i="1"/>
  <c r="I500" i="1" s="1"/>
  <c r="H501" i="1"/>
  <c r="I501" i="1" s="1"/>
  <c r="H502" i="1"/>
  <c r="I502" i="1" s="1"/>
  <c r="H503" i="1"/>
  <c r="I503" i="1" s="1"/>
  <c r="H504" i="1"/>
  <c r="I504" i="1" s="1"/>
  <c r="H505" i="1"/>
  <c r="H506" i="1"/>
  <c r="I506" i="1" s="1"/>
  <c r="H507" i="1"/>
  <c r="I507" i="1" s="1"/>
  <c r="H508" i="1"/>
  <c r="I508" i="1" s="1"/>
  <c r="H509" i="1"/>
  <c r="I509" i="1" s="1"/>
  <c r="H510" i="1"/>
  <c r="I510" i="1" s="1"/>
  <c r="H511" i="1"/>
  <c r="I511" i="1" s="1"/>
  <c r="H512" i="1"/>
  <c r="I512" i="1" s="1"/>
  <c r="H513" i="1"/>
  <c r="I513" i="1" s="1"/>
  <c r="H514" i="1"/>
  <c r="I514" i="1" s="1"/>
  <c r="H515" i="1"/>
  <c r="I515" i="1" s="1"/>
  <c r="H516" i="1"/>
  <c r="I516" i="1" s="1"/>
  <c r="K516" i="1" s="1"/>
  <c r="H517" i="1"/>
  <c r="I517" i="1" s="1"/>
  <c r="K517" i="1" s="1"/>
  <c r="H518" i="1"/>
  <c r="I518" i="1" s="1"/>
  <c r="H519" i="1"/>
  <c r="I519" i="1" s="1"/>
  <c r="H520" i="1"/>
  <c r="I520" i="1" s="1"/>
  <c r="H521" i="1"/>
  <c r="I521" i="1" s="1"/>
  <c r="H522" i="1"/>
  <c r="I522" i="1" s="1"/>
  <c r="H523" i="1"/>
  <c r="I523" i="1" s="1"/>
  <c r="H524" i="1"/>
  <c r="I524" i="1" s="1"/>
  <c r="H525" i="1"/>
  <c r="I525" i="1" s="1"/>
  <c r="H526" i="1"/>
  <c r="I526" i="1" s="1"/>
  <c r="H527" i="1"/>
  <c r="I527" i="1" s="1"/>
  <c r="H528" i="1"/>
  <c r="I528" i="1" s="1"/>
  <c r="H529" i="1"/>
  <c r="I529" i="1" s="1"/>
  <c r="H530" i="1"/>
  <c r="I530" i="1" s="1"/>
  <c r="H531" i="1"/>
  <c r="I531" i="1" s="1"/>
  <c r="H532" i="1"/>
  <c r="I532" i="1" s="1"/>
  <c r="H533" i="1"/>
  <c r="I533" i="1" s="1"/>
  <c r="H534" i="1"/>
  <c r="I534" i="1" s="1"/>
  <c r="H535" i="1"/>
  <c r="I535" i="1" s="1"/>
  <c r="H536" i="1"/>
  <c r="I536" i="1" s="1"/>
  <c r="H537" i="1"/>
  <c r="I537" i="1" s="1"/>
  <c r="H538" i="1"/>
  <c r="I538" i="1" s="1"/>
  <c r="H539" i="1"/>
  <c r="I539" i="1" s="1"/>
  <c r="H540" i="1"/>
  <c r="I540" i="1" s="1"/>
  <c r="H541" i="1"/>
  <c r="I541" i="1" s="1"/>
  <c r="H542" i="1"/>
  <c r="I542" i="1" s="1"/>
  <c r="K542" i="1" s="1"/>
  <c r="H543" i="1"/>
  <c r="I543" i="1" s="1"/>
  <c r="K543" i="1" s="1"/>
  <c r="H544" i="1"/>
  <c r="I544" i="1" s="1"/>
  <c r="H545" i="1"/>
  <c r="I545" i="1" s="1"/>
  <c r="K545" i="1" s="1"/>
  <c r="H546" i="1"/>
  <c r="I546" i="1" s="1"/>
  <c r="H547" i="1"/>
  <c r="I547" i="1" s="1"/>
  <c r="H548" i="1"/>
  <c r="I548" i="1" s="1"/>
  <c r="H549" i="1"/>
  <c r="I549" i="1" s="1"/>
  <c r="H550" i="1"/>
  <c r="I550" i="1" s="1"/>
  <c r="H551" i="1"/>
  <c r="I551" i="1" s="1"/>
  <c r="H552" i="1"/>
  <c r="I552" i="1" s="1"/>
  <c r="H553" i="1"/>
  <c r="H554" i="1"/>
  <c r="I554" i="1" s="1"/>
  <c r="H555" i="1"/>
  <c r="I555" i="1" s="1"/>
  <c r="H556" i="1"/>
  <c r="I556" i="1" s="1"/>
  <c r="H557" i="1"/>
  <c r="I557" i="1" s="1"/>
  <c r="H558" i="1"/>
  <c r="I558" i="1" s="1"/>
  <c r="H559" i="1"/>
  <c r="I559" i="1" s="1"/>
  <c r="H560" i="1"/>
  <c r="I560" i="1" s="1"/>
  <c r="H561" i="1"/>
  <c r="I561" i="1" s="1"/>
  <c r="H562" i="1"/>
  <c r="I562" i="1" s="1"/>
  <c r="H563" i="1"/>
  <c r="I563" i="1" s="1"/>
  <c r="H564" i="1"/>
  <c r="I564" i="1" s="1"/>
  <c r="H565" i="1"/>
  <c r="I565" i="1" s="1"/>
  <c r="H566" i="1"/>
  <c r="I566" i="1" s="1"/>
  <c r="H567" i="1"/>
  <c r="I567" i="1" s="1"/>
  <c r="H568" i="1"/>
  <c r="I568" i="1" s="1"/>
  <c r="H569" i="1"/>
  <c r="I569" i="1" s="1"/>
  <c r="H570" i="1"/>
  <c r="I570" i="1" s="1"/>
  <c r="K570" i="1" s="1"/>
  <c r="H571" i="1"/>
  <c r="I571" i="1" s="1"/>
  <c r="K571" i="1" s="1"/>
  <c r="H572" i="1"/>
  <c r="I572" i="1" s="1"/>
  <c r="K572" i="1" s="1"/>
  <c r="H573" i="1"/>
  <c r="I573" i="1" s="1"/>
  <c r="K573" i="1" s="1"/>
  <c r="H574" i="1"/>
  <c r="I574" i="1" s="1"/>
  <c r="H575" i="1"/>
  <c r="I575" i="1" s="1"/>
  <c r="H576" i="1"/>
  <c r="I576" i="1" s="1"/>
  <c r="H577" i="1"/>
  <c r="I577" i="1" s="1"/>
  <c r="H578" i="1"/>
  <c r="I578" i="1" s="1"/>
  <c r="H579" i="1"/>
  <c r="I579" i="1" s="1"/>
  <c r="H580" i="1"/>
  <c r="I580" i="1" s="1"/>
  <c r="H581" i="1"/>
  <c r="I581" i="1" s="1"/>
  <c r="H582" i="1"/>
  <c r="I582" i="1" s="1"/>
  <c r="H583" i="1"/>
  <c r="I583" i="1" s="1"/>
  <c r="H584" i="1"/>
  <c r="I584" i="1" s="1"/>
  <c r="H585" i="1"/>
  <c r="I585" i="1" s="1"/>
  <c r="H586" i="1"/>
  <c r="I586" i="1" s="1"/>
  <c r="H587" i="1"/>
  <c r="I587" i="1" s="1"/>
  <c r="H588" i="1"/>
  <c r="I588" i="1" s="1"/>
  <c r="H589" i="1"/>
  <c r="I589" i="1" s="1"/>
  <c r="H590" i="1"/>
  <c r="I590" i="1" s="1"/>
  <c r="H591" i="1"/>
  <c r="H592" i="1"/>
  <c r="I592" i="1" s="1"/>
  <c r="H593" i="1"/>
  <c r="I593" i="1" s="1"/>
  <c r="H594" i="1"/>
  <c r="I594" i="1" s="1"/>
  <c r="H595" i="1"/>
  <c r="I595" i="1" s="1"/>
  <c r="H596" i="1"/>
  <c r="I596" i="1" s="1"/>
  <c r="H597" i="1"/>
  <c r="I597" i="1" s="1"/>
  <c r="H598" i="1"/>
  <c r="I598" i="1" s="1"/>
  <c r="K598" i="1" s="1"/>
  <c r="H599" i="1"/>
  <c r="I599" i="1" s="1"/>
  <c r="H600" i="1"/>
  <c r="I600" i="1" s="1"/>
  <c r="K600" i="1" s="1"/>
  <c r="H601" i="1"/>
  <c r="I601" i="1" s="1"/>
  <c r="K601" i="1" s="1"/>
  <c r="H602" i="1"/>
  <c r="I602" i="1" s="1"/>
  <c r="H603" i="1"/>
  <c r="I603" i="1" s="1"/>
  <c r="H604" i="1"/>
  <c r="I604" i="1" s="1"/>
  <c r="H605" i="1"/>
  <c r="I605" i="1" s="1"/>
  <c r="H606" i="1"/>
  <c r="I606" i="1" s="1"/>
  <c r="H607" i="1"/>
  <c r="I607" i="1" s="1"/>
  <c r="H608" i="1"/>
  <c r="I608" i="1" s="1"/>
  <c r="H609" i="1"/>
  <c r="I609" i="1" s="1"/>
  <c r="H610" i="1"/>
  <c r="I610" i="1" s="1"/>
  <c r="H611" i="1"/>
  <c r="I611" i="1" s="1"/>
  <c r="H612" i="1"/>
  <c r="I612" i="1" s="1"/>
  <c r="H613" i="1"/>
  <c r="I613" i="1" s="1"/>
  <c r="H614" i="1"/>
  <c r="I614" i="1" s="1"/>
  <c r="H615" i="1"/>
  <c r="I615" i="1" s="1"/>
  <c r="H616" i="1"/>
  <c r="I616" i="1" s="1"/>
  <c r="H617" i="1"/>
  <c r="I617" i="1" s="1"/>
  <c r="H618" i="1"/>
  <c r="I618" i="1" s="1"/>
  <c r="H619" i="1"/>
  <c r="I619" i="1" s="1"/>
  <c r="H620" i="1"/>
  <c r="I620" i="1" s="1"/>
  <c r="H621" i="1"/>
  <c r="I621" i="1" s="1"/>
  <c r="H622" i="1"/>
  <c r="I622" i="1" s="1"/>
  <c r="H623" i="1"/>
  <c r="I623" i="1" s="1"/>
  <c r="H624" i="1"/>
  <c r="I624" i="1" s="1"/>
  <c r="H625" i="1"/>
  <c r="I625" i="1" s="1"/>
  <c r="H626" i="1"/>
  <c r="I626" i="1" s="1"/>
  <c r="K626" i="1" s="1"/>
  <c r="H627" i="1"/>
  <c r="I627" i="1" s="1"/>
  <c r="K627" i="1" s="1"/>
  <c r="H628" i="1"/>
  <c r="I628" i="1" s="1"/>
  <c r="K628" i="1" s="1"/>
  <c r="H629" i="1"/>
  <c r="I629" i="1" s="1"/>
  <c r="H630" i="1"/>
  <c r="I630" i="1" s="1"/>
  <c r="H631" i="1"/>
  <c r="I631" i="1" s="1"/>
  <c r="H632" i="1"/>
  <c r="I632" i="1" s="1"/>
  <c r="H633" i="1"/>
  <c r="I633" i="1" s="1"/>
  <c r="H634" i="1"/>
  <c r="I634" i="1" s="1"/>
  <c r="H635" i="1"/>
  <c r="I635" i="1" s="1"/>
  <c r="H636" i="1"/>
  <c r="I636" i="1" s="1"/>
  <c r="H637" i="1"/>
  <c r="I637" i="1" s="1"/>
  <c r="H638" i="1"/>
  <c r="I638" i="1" s="1"/>
  <c r="H639" i="1"/>
  <c r="I639" i="1" s="1"/>
  <c r="H640" i="1"/>
  <c r="I640" i="1" s="1"/>
  <c r="H641" i="1"/>
  <c r="I641" i="1" s="1"/>
  <c r="H642" i="1"/>
  <c r="I642" i="1" s="1"/>
  <c r="H643" i="1"/>
  <c r="I643" i="1" s="1"/>
  <c r="H644" i="1"/>
  <c r="I644" i="1" s="1"/>
  <c r="H645" i="1"/>
  <c r="I645" i="1" s="1"/>
  <c r="H646" i="1"/>
  <c r="I646" i="1" s="1"/>
  <c r="H647" i="1"/>
  <c r="I647" i="1" s="1"/>
  <c r="H648" i="1"/>
  <c r="I648" i="1" s="1"/>
  <c r="H649" i="1"/>
  <c r="H650" i="1"/>
  <c r="I650" i="1" s="1"/>
  <c r="H651" i="1"/>
  <c r="H652" i="1"/>
  <c r="H653" i="1"/>
  <c r="I653" i="1" s="1"/>
  <c r="H654" i="1"/>
  <c r="I654" i="1" s="1"/>
  <c r="K654" i="1" s="1"/>
  <c r="H655" i="1"/>
  <c r="I655" i="1" s="1"/>
  <c r="K655" i="1" s="1"/>
  <c r="H656" i="1"/>
  <c r="I656" i="1" s="1"/>
  <c r="K656" i="1" s="1"/>
  <c r="H657" i="1"/>
  <c r="I657" i="1" s="1"/>
  <c r="H658" i="1"/>
  <c r="I658" i="1" s="1"/>
  <c r="H659" i="1"/>
  <c r="I659" i="1" s="1"/>
  <c r="H660" i="1"/>
  <c r="I660" i="1" s="1"/>
  <c r="H661" i="1"/>
  <c r="I661" i="1" s="1"/>
  <c r="H662" i="1"/>
  <c r="I662" i="1" s="1"/>
  <c r="H663" i="1"/>
  <c r="I663" i="1" s="1"/>
  <c r="H664" i="1"/>
  <c r="H665" i="1"/>
  <c r="I665" i="1" s="1"/>
  <c r="H666" i="1"/>
  <c r="I666" i="1" s="1"/>
  <c r="H667" i="1"/>
  <c r="I667" i="1" s="1"/>
  <c r="H668" i="1"/>
  <c r="I668" i="1" s="1"/>
  <c r="H669" i="1"/>
  <c r="I669" i="1" s="1"/>
  <c r="H670" i="1"/>
  <c r="I670" i="1" s="1"/>
  <c r="H671" i="1"/>
  <c r="I671" i="1" s="1"/>
  <c r="H672" i="1"/>
  <c r="I672" i="1" s="1"/>
  <c r="H673" i="1"/>
  <c r="H674" i="1"/>
  <c r="I674" i="1" s="1"/>
  <c r="H675" i="1"/>
  <c r="H676" i="1"/>
  <c r="I676" i="1" s="1"/>
  <c r="H677" i="1"/>
  <c r="I677" i="1" s="1"/>
  <c r="H678" i="1"/>
  <c r="I678" i="1" s="1"/>
  <c r="H679" i="1"/>
  <c r="I679" i="1" s="1"/>
  <c r="H680" i="1"/>
  <c r="I680" i="1" s="1"/>
  <c r="H681" i="1"/>
  <c r="I681" i="1" s="1"/>
  <c r="H682" i="1"/>
  <c r="I682" i="1" s="1"/>
  <c r="K682" i="1" s="1"/>
  <c r="H683" i="1"/>
  <c r="I683" i="1" s="1"/>
  <c r="K683" i="1" s="1"/>
  <c r="H684" i="1"/>
  <c r="I684" i="1" s="1"/>
  <c r="K684" i="1" s="1"/>
  <c r="H685" i="1"/>
  <c r="I685" i="1" s="1"/>
  <c r="K685" i="1" s="1"/>
  <c r="H686" i="1"/>
  <c r="I686" i="1" s="1"/>
  <c r="H687" i="1"/>
  <c r="H688" i="1"/>
  <c r="I688" i="1" s="1"/>
  <c r="H689" i="1"/>
  <c r="I689" i="1" s="1"/>
  <c r="H690" i="1"/>
  <c r="I690" i="1" s="1"/>
  <c r="H691" i="1"/>
  <c r="I691" i="1" s="1"/>
  <c r="H692" i="1"/>
  <c r="I692" i="1" s="1"/>
  <c r="H693" i="1"/>
  <c r="I693" i="1" s="1"/>
  <c r="H694" i="1"/>
  <c r="I694" i="1" s="1"/>
  <c r="H695" i="1"/>
  <c r="I695" i="1" s="1"/>
  <c r="H696" i="1"/>
  <c r="I696" i="1" s="1"/>
  <c r="H697" i="1"/>
  <c r="I697" i="1" s="1"/>
  <c r="H698" i="1"/>
  <c r="I698" i="1" s="1"/>
  <c r="H699" i="1"/>
  <c r="I699" i="1" s="1"/>
  <c r="H700" i="1"/>
  <c r="I700" i="1" s="1"/>
  <c r="H701" i="1"/>
  <c r="I701" i="1" s="1"/>
  <c r="H702" i="1"/>
  <c r="I702" i="1" s="1"/>
  <c r="H703" i="1"/>
  <c r="I703" i="1" s="1"/>
  <c r="H704" i="1"/>
  <c r="I704" i="1" s="1"/>
  <c r="H705" i="1"/>
  <c r="I705" i="1" s="1"/>
  <c r="H706" i="1"/>
  <c r="I706" i="1" s="1"/>
  <c r="H707" i="1"/>
  <c r="I707" i="1" s="1"/>
  <c r="H708" i="1"/>
  <c r="I708" i="1" s="1"/>
  <c r="H709" i="1"/>
  <c r="I709" i="1" s="1"/>
  <c r="H710" i="1"/>
  <c r="I710" i="1" s="1"/>
  <c r="K710" i="1" s="1"/>
  <c r="H711" i="1"/>
  <c r="I711" i="1" s="1"/>
  <c r="H712" i="1"/>
  <c r="I712" i="1" s="1"/>
  <c r="K712" i="1" s="1"/>
  <c r="H713" i="1"/>
  <c r="I713" i="1" s="1"/>
  <c r="K713" i="1" s="1"/>
  <c r="H714" i="1"/>
  <c r="I714" i="1" s="1"/>
  <c r="H715" i="1"/>
  <c r="I715" i="1" s="1"/>
  <c r="H716" i="1"/>
  <c r="I716" i="1" s="1"/>
  <c r="H717" i="1"/>
  <c r="I717" i="1" s="1"/>
  <c r="H718" i="1"/>
  <c r="I718" i="1" s="1"/>
  <c r="H719" i="1"/>
  <c r="I719" i="1" s="1"/>
  <c r="H720" i="1"/>
  <c r="I720" i="1" s="1"/>
  <c r="H721" i="1"/>
  <c r="I721" i="1" s="1"/>
  <c r="H722" i="1"/>
  <c r="I722" i="1" s="1"/>
  <c r="H723" i="1"/>
  <c r="I723" i="1" s="1"/>
  <c r="H724" i="1"/>
  <c r="I724" i="1" s="1"/>
  <c r="H725" i="1"/>
  <c r="I725" i="1" s="1"/>
  <c r="H726" i="1"/>
  <c r="I726" i="1" s="1"/>
  <c r="H727" i="1"/>
  <c r="I727" i="1" s="1"/>
  <c r="H728" i="1"/>
  <c r="I728" i="1" s="1"/>
  <c r="H729" i="1"/>
  <c r="I729" i="1" s="1"/>
  <c r="H730" i="1"/>
  <c r="I730" i="1" s="1"/>
  <c r="H731" i="1"/>
  <c r="I731" i="1" s="1"/>
  <c r="H732" i="1"/>
  <c r="I732" i="1" s="1"/>
  <c r="H733" i="1"/>
  <c r="I733" i="1" s="1"/>
  <c r="H734" i="1"/>
  <c r="I734" i="1" s="1"/>
  <c r="H735" i="1"/>
  <c r="I735" i="1" s="1"/>
  <c r="H736" i="1"/>
  <c r="I736" i="1" s="1"/>
  <c r="H737" i="1"/>
  <c r="I737" i="1" s="1"/>
  <c r="H738" i="1"/>
  <c r="I738" i="1" s="1"/>
  <c r="H739" i="1"/>
  <c r="I739" i="1" s="1"/>
  <c r="H740" i="1"/>
  <c r="I740" i="1" s="1"/>
  <c r="H741" i="1"/>
  <c r="I741" i="1" s="1"/>
  <c r="K741" i="1" s="1"/>
  <c r="H742" i="1"/>
  <c r="I742" i="1" s="1"/>
  <c r="H743" i="1"/>
  <c r="I743" i="1" s="1"/>
  <c r="H744" i="1"/>
  <c r="I744" i="1" s="1"/>
  <c r="H745" i="1"/>
  <c r="I745" i="1" s="1"/>
  <c r="H746" i="1"/>
  <c r="I746" i="1" s="1"/>
  <c r="H747" i="1"/>
  <c r="I747" i="1" s="1"/>
  <c r="H748" i="1"/>
  <c r="I748" i="1" s="1"/>
  <c r="H749" i="1"/>
  <c r="I749" i="1" s="1"/>
  <c r="H750" i="1"/>
  <c r="I750" i="1" s="1"/>
  <c r="H751" i="1"/>
  <c r="I751" i="1" s="1"/>
  <c r="H752" i="1"/>
  <c r="I752" i="1" s="1"/>
  <c r="H753" i="1"/>
  <c r="I753" i="1" s="1"/>
  <c r="H754" i="1"/>
  <c r="I754" i="1" s="1"/>
  <c r="H755" i="1"/>
  <c r="I755" i="1" s="1"/>
  <c r="H756" i="1"/>
  <c r="I756" i="1" s="1"/>
  <c r="H757" i="1"/>
  <c r="I757" i="1" s="1"/>
  <c r="H758" i="1"/>
  <c r="I758" i="1" s="1"/>
  <c r="H759" i="1"/>
  <c r="I759" i="1" s="1"/>
  <c r="H760" i="1"/>
  <c r="H761" i="1"/>
  <c r="I761" i="1" s="1"/>
  <c r="H762" i="1"/>
  <c r="I762" i="1" s="1"/>
  <c r="H763" i="1"/>
  <c r="I763" i="1" s="1"/>
  <c r="H764" i="1"/>
  <c r="I764" i="1" s="1"/>
  <c r="H765" i="1"/>
  <c r="I765" i="1" s="1"/>
  <c r="H766" i="1"/>
  <c r="I766" i="1" s="1"/>
  <c r="K766" i="1" s="1"/>
  <c r="H767" i="1"/>
  <c r="I767" i="1" s="1"/>
  <c r="K767" i="1" s="1"/>
  <c r="H768" i="1"/>
  <c r="I768" i="1" s="1"/>
  <c r="H769" i="1"/>
  <c r="I769" i="1" s="1"/>
  <c r="K769" i="1" s="1"/>
  <c r="H770" i="1"/>
  <c r="I770" i="1" s="1"/>
  <c r="H771" i="1"/>
  <c r="I771" i="1" s="1"/>
  <c r="H772" i="1"/>
  <c r="I772" i="1" s="1"/>
  <c r="H773" i="1"/>
  <c r="I773" i="1" s="1"/>
  <c r="H774" i="1"/>
  <c r="I774" i="1" s="1"/>
  <c r="H775" i="1"/>
  <c r="I775" i="1" s="1"/>
  <c r="H776" i="1"/>
  <c r="I776" i="1" s="1"/>
  <c r="H777" i="1"/>
  <c r="I777" i="1" s="1"/>
  <c r="H778" i="1"/>
  <c r="I778" i="1" s="1"/>
  <c r="H779" i="1"/>
  <c r="I779" i="1" s="1"/>
  <c r="H780" i="1"/>
  <c r="I780" i="1" s="1"/>
  <c r="H781" i="1"/>
  <c r="I781" i="1" s="1"/>
  <c r="H782" i="1"/>
  <c r="I782" i="1" s="1"/>
  <c r="H783" i="1"/>
  <c r="I783" i="1" s="1"/>
  <c r="H784" i="1"/>
  <c r="H785" i="1"/>
  <c r="I785" i="1" s="1"/>
  <c r="H786" i="1"/>
  <c r="I786" i="1" s="1"/>
  <c r="H787" i="1"/>
  <c r="I787" i="1" s="1"/>
  <c r="H788" i="1"/>
  <c r="I788" i="1" s="1"/>
  <c r="H789" i="1"/>
  <c r="I789" i="1" s="1"/>
  <c r="H790" i="1"/>
  <c r="I790" i="1" s="1"/>
  <c r="H791" i="1"/>
  <c r="I791" i="1" s="1"/>
  <c r="H792" i="1"/>
  <c r="I792" i="1" s="1"/>
  <c r="H793" i="1"/>
  <c r="I793" i="1" s="1"/>
  <c r="H794" i="1"/>
  <c r="I794" i="1" s="1"/>
  <c r="K794" i="1" s="1"/>
  <c r="H795" i="1"/>
  <c r="I795" i="1" s="1"/>
  <c r="H796" i="1"/>
  <c r="I796" i="1" s="1"/>
  <c r="K796" i="1" s="1"/>
  <c r="H797" i="1"/>
  <c r="I797" i="1" s="1"/>
  <c r="H798" i="1"/>
  <c r="I798" i="1" s="1"/>
  <c r="H799" i="1"/>
  <c r="I799" i="1" s="1"/>
  <c r="H800" i="1"/>
  <c r="I800" i="1" s="1"/>
  <c r="H801" i="1"/>
  <c r="I801" i="1" s="1"/>
  <c r="H802" i="1"/>
  <c r="I802" i="1" s="1"/>
  <c r="H803" i="1"/>
  <c r="I803" i="1" s="1"/>
  <c r="H804" i="1"/>
  <c r="I804" i="1" s="1"/>
  <c r="H805" i="1"/>
  <c r="I805" i="1" s="1"/>
  <c r="H806" i="1"/>
  <c r="I806" i="1" s="1"/>
  <c r="H807" i="1"/>
  <c r="I807" i="1" s="1"/>
  <c r="H808" i="1"/>
  <c r="H809" i="1"/>
  <c r="I809" i="1" s="1"/>
  <c r="H810" i="1"/>
  <c r="I810" i="1" s="1"/>
  <c r="H811" i="1"/>
  <c r="I811" i="1" s="1"/>
  <c r="H812" i="1"/>
  <c r="I812" i="1" s="1"/>
  <c r="H813" i="1"/>
  <c r="I813" i="1" s="1"/>
  <c r="H814" i="1"/>
  <c r="I814" i="1" s="1"/>
  <c r="H815" i="1"/>
  <c r="I815" i="1" s="1"/>
  <c r="H816" i="1"/>
  <c r="I816" i="1" s="1"/>
  <c r="H817" i="1"/>
  <c r="I817" i="1" s="1"/>
  <c r="H818" i="1"/>
  <c r="I818" i="1" s="1"/>
  <c r="H819" i="1"/>
  <c r="I819" i="1" s="1"/>
  <c r="H820" i="1"/>
  <c r="I820" i="1" s="1"/>
  <c r="H821" i="1"/>
  <c r="I821" i="1" s="1"/>
  <c r="H822" i="1"/>
  <c r="I822" i="1" s="1"/>
  <c r="H823" i="1"/>
  <c r="I823" i="1" s="1"/>
  <c r="H824" i="1"/>
  <c r="I824" i="1" s="1"/>
  <c r="H825" i="1"/>
  <c r="I825" i="1" s="1"/>
  <c r="H826" i="1"/>
  <c r="I826" i="1" s="1"/>
  <c r="H827" i="1"/>
  <c r="I827" i="1" s="1"/>
  <c r="H828" i="1"/>
  <c r="I828" i="1" s="1"/>
  <c r="H829" i="1"/>
  <c r="I829" i="1" s="1"/>
  <c r="H830" i="1"/>
  <c r="I830" i="1" s="1"/>
  <c r="H831" i="1"/>
  <c r="I831" i="1" s="1"/>
  <c r="H832" i="1"/>
  <c r="I832" i="1" s="1"/>
  <c r="H833" i="1"/>
  <c r="I833" i="1" s="1"/>
  <c r="H834" i="1"/>
  <c r="I834" i="1" s="1"/>
  <c r="H835" i="1"/>
  <c r="I835" i="1" s="1"/>
  <c r="H836" i="1"/>
  <c r="I836" i="1" s="1"/>
  <c r="H837" i="1"/>
  <c r="I837" i="1" s="1"/>
  <c r="H838" i="1"/>
  <c r="I838" i="1" s="1"/>
  <c r="H839" i="1"/>
  <c r="I839" i="1" s="1"/>
  <c r="H840" i="1"/>
  <c r="I840" i="1" s="1"/>
  <c r="H841" i="1"/>
  <c r="I841" i="1" s="1"/>
  <c r="H842" i="1"/>
  <c r="I842" i="1" s="1"/>
  <c r="H843" i="1"/>
  <c r="I843" i="1" s="1"/>
  <c r="H844" i="1"/>
  <c r="I844" i="1" s="1"/>
  <c r="H845" i="1"/>
  <c r="I845" i="1" s="1"/>
  <c r="H846" i="1"/>
  <c r="I846" i="1" s="1"/>
  <c r="H847" i="1"/>
  <c r="I847" i="1" s="1"/>
  <c r="H848" i="1"/>
  <c r="I848" i="1" s="1"/>
  <c r="H849" i="1"/>
  <c r="I849" i="1" s="1"/>
  <c r="H850" i="1"/>
  <c r="I850" i="1" s="1"/>
  <c r="H851" i="1"/>
  <c r="I851" i="1" s="1"/>
  <c r="K851" i="1" s="1"/>
  <c r="H852" i="1"/>
  <c r="I852" i="1" s="1"/>
  <c r="K852" i="1" s="1"/>
  <c r="H853" i="1"/>
  <c r="I853" i="1" s="1"/>
  <c r="H854" i="1"/>
  <c r="I854" i="1" s="1"/>
  <c r="H855" i="1"/>
  <c r="I855" i="1" s="1"/>
  <c r="H856" i="1"/>
  <c r="I856" i="1" s="1"/>
  <c r="H857" i="1"/>
  <c r="I857" i="1" s="1"/>
  <c r="H858" i="1"/>
  <c r="I858" i="1" s="1"/>
  <c r="H859" i="1"/>
  <c r="I859" i="1" s="1"/>
  <c r="H860" i="1"/>
  <c r="I860" i="1" s="1"/>
  <c r="H861" i="1"/>
  <c r="I861" i="1" s="1"/>
  <c r="H862" i="1"/>
  <c r="I862" i="1" s="1"/>
  <c r="H863" i="1"/>
  <c r="I863" i="1" s="1"/>
  <c r="H864" i="1"/>
  <c r="I864" i="1" s="1"/>
  <c r="H865" i="1"/>
  <c r="I865" i="1" s="1"/>
  <c r="H866" i="1"/>
  <c r="H867" i="1"/>
  <c r="I867" i="1" s="1"/>
  <c r="H868" i="1"/>
  <c r="H869" i="1"/>
  <c r="I869" i="1" s="1"/>
  <c r="H870" i="1"/>
  <c r="I870" i="1" s="1"/>
  <c r="H871" i="1"/>
  <c r="I871" i="1" s="1"/>
  <c r="H872" i="1"/>
  <c r="I872" i="1" s="1"/>
  <c r="H873" i="1"/>
  <c r="I873" i="1" s="1"/>
  <c r="H874" i="1"/>
  <c r="I874" i="1" s="1"/>
  <c r="H875" i="1"/>
  <c r="I875" i="1" s="1"/>
  <c r="H876" i="1"/>
  <c r="I876" i="1" s="1"/>
  <c r="H877" i="1"/>
  <c r="I877" i="1" s="1"/>
  <c r="H878" i="1"/>
  <c r="I878" i="1" s="1"/>
  <c r="K878" i="1" s="1"/>
  <c r="H879" i="1"/>
  <c r="I879" i="1" s="1"/>
  <c r="H880" i="1"/>
  <c r="I880" i="1" s="1"/>
  <c r="K880" i="1" s="1"/>
  <c r="H881" i="1"/>
  <c r="I881" i="1" s="1"/>
  <c r="H882" i="1"/>
  <c r="I882" i="1" s="1"/>
  <c r="H883" i="1"/>
  <c r="I883" i="1" s="1"/>
  <c r="H884" i="1"/>
  <c r="I884" i="1" s="1"/>
  <c r="H885" i="1"/>
  <c r="I885" i="1" s="1"/>
  <c r="H886" i="1"/>
  <c r="I886" i="1" s="1"/>
  <c r="H887" i="1"/>
  <c r="I887" i="1" s="1"/>
  <c r="H888" i="1"/>
  <c r="I888" i="1" s="1"/>
  <c r="H889" i="1"/>
  <c r="I889" i="1" s="1"/>
  <c r="H890" i="1"/>
  <c r="H891" i="1"/>
  <c r="I891" i="1" s="1"/>
  <c r="H892" i="1"/>
  <c r="H893" i="1"/>
  <c r="I893" i="1" s="1"/>
  <c r="H894" i="1"/>
  <c r="I894" i="1" s="1"/>
  <c r="H895" i="1"/>
  <c r="I895" i="1" s="1"/>
  <c r="H896" i="1"/>
  <c r="I896" i="1" s="1"/>
  <c r="H897" i="1"/>
  <c r="I897" i="1" s="1"/>
  <c r="H898" i="1"/>
  <c r="I898" i="1" s="1"/>
  <c r="H899" i="1"/>
  <c r="I899" i="1" s="1"/>
  <c r="H900" i="1"/>
  <c r="I900" i="1" s="1"/>
  <c r="H901" i="1"/>
  <c r="I901" i="1" s="1"/>
  <c r="H902" i="1"/>
  <c r="I902" i="1" s="1"/>
  <c r="H903" i="1"/>
  <c r="I903" i="1" s="1"/>
  <c r="H904" i="1"/>
  <c r="H905" i="1"/>
  <c r="I905" i="1" s="1"/>
  <c r="H906" i="1"/>
  <c r="I906" i="1" s="1"/>
  <c r="K906" i="1" s="1"/>
  <c r="H907" i="1"/>
  <c r="I907" i="1" s="1"/>
  <c r="K907" i="1" s="1"/>
  <c r="H908" i="1"/>
  <c r="I908" i="1" s="1"/>
  <c r="K908" i="1" s="1"/>
  <c r="H909" i="1"/>
  <c r="I909" i="1" s="1"/>
  <c r="K909" i="1" s="1"/>
  <c r="H910" i="1"/>
  <c r="I910" i="1" s="1"/>
  <c r="H911" i="1"/>
  <c r="I911" i="1" s="1"/>
  <c r="H912" i="1"/>
  <c r="I912" i="1" s="1"/>
  <c r="H913" i="1"/>
  <c r="I913" i="1" s="1"/>
  <c r="H914" i="1"/>
  <c r="I914" i="1" s="1"/>
  <c r="H915" i="1"/>
  <c r="I915" i="1" s="1"/>
  <c r="H916" i="1"/>
  <c r="I916" i="1" s="1"/>
  <c r="H917" i="1"/>
  <c r="I917" i="1" s="1"/>
  <c r="H918" i="1"/>
  <c r="I918" i="1" s="1"/>
  <c r="H919" i="1"/>
  <c r="I919" i="1" s="1"/>
  <c r="H920" i="1"/>
  <c r="I920" i="1" s="1"/>
  <c r="H921" i="1"/>
  <c r="I921" i="1" s="1"/>
  <c r="H922" i="1"/>
  <c r="I922" i="1" s="1"/>
  <c r="H923" i="1"/>
  <c r="I923" i="1" s="1"/>
  <c r="H924" i="1"/>
  <c r="I924" i="1" s="1"/>
  <c r="H925" i="1"/>
  <c r="I925" i="1" s="1"/>
  <c r="H926" i="1"/>
  <c r="I926" i="1" s="1"/>
  <c r="H927" i="1"/>
  <c r="H928" i="1"/>
  <c r="I928" i="1" s="1"/>
  <c r="H929" i="1"/>
  <c r="I929" i="1" s="1"/>
  <c r="H930" i="1"/>
  <c r="I930" i="1" s="1"/>
  <c r="H931" i="1"/>
  <c r="I931" i="1" s="1"/>
  <c r="H932" i="1"/>
  <c r="I932" i="1" s="1"/>
  <c r="H933" i="1"/>
  <c r="I933" i="1" s="1"/>
  <c r="H934" i="1"/>
  <c r="I934" i="1" s="1"/>
  <c r="K934" i="1" s="1"/>
  <c r="H935" i="1"/>
  <c r="I935" i="1" s="1"/>
  <c r="K935" i="1" s="1"/>
  <c r="H936" i="1"/>
  <c r="I936" i="1" s="1"/>
  <c r="K936" i="1" s="1"/>
  <c r="H937" i="1"/>
  <c r="I937" i="1" s="1"/>
  <c r="K937" i="1" s="1"/>
  <c r="H938" i="1"/>
  <c r="I938" i="1" s="1"/>
  <c r="H939" i="1"/>
  <c r="I939" i="1" s="1"/>
  <c r="H940" i="1"/>
  <c r="I940" i="1" s="1"/>
  <c r="H941" i="1"/>
  <c r="I941" i="1" s="1"/>
  <c r="H942" i="1"/>
  <c r="I942" i="1" s="1"/>
  <c r="H943" i="1"/>
  <c r="I943" i="1" s="1"/>
  <c r="H944" i="1"/>
  <c r="I944" i="1" s="1"/>
  <c r="H945" i="1"/>
  <c r="I945" i="1" s="1"/>
  <c r="H946" i="1"/>
  <c r="I946" i="1" s="1"/>
  <c r="H947" i="1"/>
  <c r="I947" i="1" s="1"/>
  <c r="H948" i="1"/>
  <c r="I948" i="1" s="1"/>
  <c r="H949" i="1"/>
  <c r="I949" i="1" s="1"/>
  <c r="H950" i="1"/>
  <c r="H951" i="1"/>
  <c r="H952" i="1"/>
  <c r="H953" i="1"/>
  <c r="I953" i="1" s="1"/>
  <c r="H954" i="1"/>
  <c r="I954" i="1" s="1"/>
  <c r="H955" i="1"/>
  <c r="I955" i="1" s="1"/>
  <c r="H956" i="1"/>
  <c r="I956" i="1" s="1"/>
  <c r="H957" i="1"/>
  <c r="I957" i="1" s="1"/>
  <c r="H958" i="1"/>
  <c r="I958" i="1" s="1"/>
  <c r="H959" i="1"/>
  <c r="I959" i="1" s="1"/>
  <c r="H960" i="1"/>
  <c r="I960" i="1" s="1"/>
  <c r="H961" i="1"/>
  <c r="I961" i="1" s="1"/>
  <c r="H962" i="1"/>
  <c r="I962" i="1" s="1"/>
  <c r="K962" i="1" s="1"/>
  <c r="H963" i="1"/>
  <c r="I963" i="1" s="1"/>
  <c r="H964" i="1"/>
  <c r="I964" i="1" s="1"/>
  <c r="K964" i="1" s="1"/>
  <c r="H965" i="1"/>
  <c r="I965" i="1" s="1"/>
  <c r="H966" i="1"/>
  <c r="I966" i="1" s="1"/>
  <c r="H967" i="1"/>
  <c r="I967" i="1" s="1"/>
  <c r="H968" i="1"/>
  <c r="I968" i="1" s="1"/>
  <c r="H969" i="1"/>
  <c r="I969" i="1" s="1"/>
  <c r="H970" i="1"/>
  <c r="I970" i="1" s="1"/>
  <c r="H971" i="1"/>
  <c r="I971" i="1" s="1"/>
  <c r="H972" i="1"/>
  <c r="I972" i="1" s="1"/>
  <c r="H973" i="1"/>
  <c r="I973" i="1" s="1"/>
  <c r="H974" i="1"/>
  <c r="I974" i="1" s="1"/>
  <c r="H975" i="1"/>
  <c r="I975" i="1" s="1"/>
  <c r="H976" i="1"/>
  <c r="I976" i="1" s="1"/>
  <c r="H977" i="1"/>
  <c r="I977" i="1" s="1"/>
  <c r="H978" i="1"/>
  <c r="I978" i="1" s="1"/>
  <c r="H979" i="1"/>
  <c r="I979" i="1" s="1"/>
  <c r="H980" i="1"/>
  <c r="I980" i="1" s="1"/>
  <c r="H981" i="1"/>
  <c r="I981" i="1" s="1"/>
  <c r="H982" i="1"/>
  <c r="I982" i="1" s="1"/>
  <c r="H983" i="1"/>
  <c r="I983" i="1" s="1"/>
  <c r="H984" i="1"/>
  <c r="I984" i="1" s="1"/>
  <c r="H985" i="1"/>
  <c r="I985" i="1" s="1"/>
  <c r="H986" i="1"/>
  <c r="H987" i="1"/>
  <c r="H988" i="1"/>
  <c r="H989" i="1"/>
  <c r="I989" i="1" s="1"/>
  <c r="H990" i="1"/>
  <c r="I990" i="1" s="1"/>
  <c r="H991" i="1"/>
  <c r="I991" i="1" s="1"/>
  <c r="K991" i="1" s="1"/>
  <c r="H992" i="1"/>
  <c r="I992" i="1" s="1"/>
  <c r="K992" i="1" s="1"/>
  <c r="H993" i="1"/>
  <c r="I993" i="1" s="1"/>
  <c r="K993" i="1" s="1"/>
  <c r="H994" i="1"/>
  <c r="I994" i="1" s="1"/>
  <c r="H995" i="1"/>
  <c r="I995" i="1" s="1"/>
  <c r="H996" i="1"/>
  <c r="I996" i="1" s="1"/>
  <c r="H997" i="1"/>
  <c r="I997" i="1" s="1"/>
  <c r="H998" i="1"/>
  <c r="I998" i="1" s="1"/>
  <c r="H999" i="1"/>
  <c r="H1000" i="1"/>
  <c r="I1000" i="1" s="1"/>
  <c r="H3" i="1"/>
  <c r="I3" i="1" s="1"/>
  <c r="H4" i="1"/>
  <c r="I4" i="1" s="1"/>
  <c r="H5" i="1"/>
  <c r="I5" i="1" s="1"/>
  <c r="H6" i="1"/>
  <c r="H8" i="1"/>
  <c r="I8" i="1" s="1"/>
  <c r="H9" i="1"/>
  <c r="I9" i="1" s="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A9" i="3"/>
  <c r="A10" i="3"/>
  <c r="A17" i="3"/>
  <c r="A19" i="3"/>
  <c r="A29" i="3"/>
  <c r="A31" i="3"/>
  <c r="A41" i="3"/>
  <c r="A42" i="3"/>
  <c r="A53" i="3"/>
  <c r="A55" i="3"/>
  <c r="A65" i="3"/>
  <c r="A66" i="3"/>
  <c r="A67" i="3"/>
  <c r="A68" i="3"/>
  <c r="A69" i="3"/>
  <c r="A70" i="3"/>
  <c r="A77" i="3"/>
  <c r="A79" i="3"/>
  <c r="A81" i="3"/>
  <c r="A89" i="3"/>
  <c r="A91" i="3"/>
  <c r="A94" i="3"/>
  <c r="A101" i="3"/>
  <c r="A103" i="3"/>
  <c r="A105" i="3"/>
  <c r="A113" i="3"/>
  <c r="A114" i="3"/>
  <c r="A115" i="3"/>
  <c r="A116" i="3"/>
  <c r="A117" i="3"/>
  <c r="A118" i="3"/>
  <c r="A125" i="3"/>
  <c r="A127" i="3"/>
  <c r="A137" i="3"/>
  <c r="A138" i="3"/>
  <c r="A139" i="3"/>
  <c r="A141" i="3"/>
  <c r="A149" i="3"/>
  <c r="A151" i="3"/>
  <c r="A153" i="3"/>
  <c r="A161" i="3"/>
  <c r="A163" i="3"/>
  <c r="A165" i="3"/>
  <c r="A166" i="3"/>
  <c r="A173" i="3"/>
  <c r="A174" i="3"/>
  <c r="A175" i="3"/>
  <c r="A185" i="3"/>
  <c r="A186" i="3"/>
  <c r="A187" i="3"/>
  <c r="A197" i="3"/>
  <c r="A198" i="3"/>
  <c r="A199" i="3"/>
  <c r="A201" i="3"/>
  <c r="A209" i="3"/>
  <c r="A211" i="3"/>
  <c r="A214" i="3"/>
  <c r="A221" i="3"/>
  <c r="A233" i="3"/>
  <c r="A234" i="3"/>
  <c r="A235" i="3"/>
  <c r="A237" i="3"/>
  <c r="A247" i="3"/>
  <c r="A248" i="3"/>
  <c r="A250" i="3"/>
  <c r="A257" i="3"/>
  <c r="A258" i="3"/>
  <c r="A261" i="3"/>
  <c r="A271" i="3"/>
  <c r="A274" i="3"/>
  <c r="A281" i="3"/>
  <c r="A282" i="3"/>
  <c r="A283" i="3"/>
  <c r="A285" i="3"/>
  <c r="A293" i="3"/>
  <c r="A297" i="3"/>
  <c r="A298" i="3"/>
  <c r="A305" i="3"/>
  <c r="A306" i="3"/>
  <c r="A307" i="3"/>
  <c r="A309" i="3"/>
  <c r="A317" i="3"/>
  <c r="A319" i="3"/>
  <c r="A329" i="3"/>
  <c r="A330" i="3"/>
  <c r="A333" i="3"/>
  <c r="A341" i="3"/>
  <c r="A343" i="3"/>
  <c r="A353" i="3"/>
  <c r="A355" i="3"/>
  <c r="A357" i="3"/>
  <c r="A365" i="3"/>
  <c r="A366" i="3"/>
  <c r="A369" i="3"/>
  <c r="A377" i="3"/>
  <c r="A378" i="3"/>
  <c r="A379" i="3"/>
  <c r="A381" i="3"/>
  <c r="A389" i="3"/>
  <c r="A390" i="3"/>
  <c r="A391" i="3"/>
  <c r="A393" i="3"/>
  <c r="A401" i="3"/>
  <c r="A405" i="3"/>
  <c r="A413" i="3"/>
  <c r="A414" i="3"/>
  <c r="A415" i="3"/>
  <c r="A417" i="3"/>
  <c r="A425" i="3"/>
  <c r="A426" i="3"/>
  <c r="A427" i="3"/>
  <c r="A430" i="3"/>
  <c r="A437" i="3"/>
  <c r="A438" i="3"/>
  <c r="A439" i="3"/>
  <c r="A441" i="3"/>
  <c r="A442" i="3"/>
  <c r="A449" i="3"/>
  <c r="A450" i="3"/>
  <c r="A451" i="3"/>
  <c r="A453" i="3"/>
  <c r="A461" i="3"/>
  <c r="A463" i="3"/>
  <c r="A465" i="3"/>
  <c r="A466" i="3"/>
  <c r="A473" i="3"/>
  <c r="A474" i="3"/>
  <c r="A475" i="3"/>
  <c r="A477" i="3"/>
  <c r="A478" i="3"/>
  <c r="A487" i="3"/>
  <c r="A489" i="3"/>
  <c r="A490" i="3"/>
  <c r="A497" i="3"/>
  <c r="A498" i="3"/>
  <c r="A501" i="3"/>
  <c r="A510" i="3"/>
  <c r="A511" i="3"/>
  <c r="A513" i="3"/>
  <c r="A521" i="3"/>
  <c r="A522" i="3"/>
  <c r="A523" i="3"/>
  <c r="A534" i="3"/>
  <c r="A535" i="3"/>
  <c r="A537" i="3"/>
  <c r="A538" i="3"/>
  <c r="A545" i="3"/>
  <c r="A547" i="3"/>
  <c r="A558" i="3"/>
  <c r="A559" i="3"/>
  <c r="A561" i="3"/>
  <c r="A571" i="3"/>
  <c r="A581" i="3"/>
  <c r="A582" i="3"/>
  <c r="A583" i="3"/>
  <c r="A585" i="3"/>
  <c r="A593" i="3"/>
  <c r="A594" i="3"/>
  <c r="A595" i="3"/>
  <c r="A605" i="3"/>
  <c r="A607" i="3"/>
  <c r="A609" i="3"/>
  <c r="A610" i="3"/>
  <c r="A617" i="3"/>
  <c r="A618" i="3"/>
  <c r="A619" i="3"/>
  <c r="A631" i="3"/>
  <c r="A633" i="3"/>
  <c r="A641" i="3"/>
  <c r="A642" i="3"/>
  <c r="A653" i="3"/>
  <c r="A654" i="3"/>
  <c r="A655" i="3"/>
  <c r="A657" i="3"/>
  <c r="A658" i="3"/>
  <c r="A665" i="3"/>
  <c r="A666" i="3"/>
  <c r="A679" i="3"/>
  <c r="A681" i="3"/>
  <c r="A690" i="3"/>
  <c r="A691" i="3"/>
  <c r="A692" i="3"/>
  <c r="A701" i="3"/>
  <c r="A703" i="3"/>
  <c r="A705" i="3"/>
  <c r="A706" i="3"/>
  <c r="A714" i="3"/>
  <c r="A715" i="3"/>
  <c r="A725" i="3"/>
  <c r="A727" i="3"/>
  <c r="A739" i="3"/>
  <c r="A741" i="3"/>
  <c r="A742" i="3"/>
  <c r="A749" i="3"/>
  <c r="A750" i="3"/>
  <c r="A751" i="3"/>
  <c r="A761" i="3"/>
  <c r="A762" i="3"/>
  <c r="A763" i="3"/>
  <c r="A765" i="3"/>
  <c r="A773" i="3"/>
  <c r="A774" i="3"/>
  <c r="A775" i="3"/>
  <c r="A785" i="3"/>
  <c r="A786" i="3"/>
  <c r="A787" i="3"/>
  <c r="A788" i="3"/>
  <c r="A789" i="3"/>
  <c r="A797" i="3"/>
  <c r="A799" i="3"/>
  <c r="A809" i="3"/>
  <c r="A810" i="3"/>
  <c r="A813" i="3"/>
  <c r="A821" i="3"/>
  <c r="A823" i="3"/>
  <c r="A825" i="3"/>
  <c r="A827" i="3"/>
  <c r="A833" i="3"/>
  <c r="A835" i="3"/>
  <c r="A847" i="3"/>
  <c r="A857" i="3"/>
  <c r="A858" i="3"/>
  <c r="A861" i="3"/>
  <c r="A862" i="3"/>
  <c r="A870" i="3"/>
  <c r="A871" i="3"/>
  <c r="A873" i="3"/>
  <c r="A874" i="3"/>
  <c r="A883" i="3"/>
  <c r="A885" i="3"/>
  <c r="A894" i="3"/>
  <c r="A895" i="3"/>
  <c r="A905" i="3"/>
  <c r="A906" i="3"/>
  <c r="A907" i="3"/>
  <c r="A918" i="3"/>
  <c r="A919" i="3"/>
  <c r="A921" i="3"/>
  <c r="A929" i="3"/>
  <c r="A930" i="3"/>
  <c r="A931" i="3"/>
  <c r="A933" i="3"/>
  <c r="A941" i="3"/>
  <c r="A943" i="3"/>
  <c r="A944" i="3"/>
  <c r="A953" i="3"/>
  <c r="A965" i="3"/>
  <c r="A967" i="3"/>
  <c r="A969" i="3"/>
  <c r="A977" i="3"/>
  <c r="A978" i="3"/>
  <c r="A979" i="3"/>
  <c r="A980" i="3"/>
  <c r="A991" i="3"/>
  <c r="A993" i="3"/>
  <c r="A7" i="2"/>
  <c r="A6" i="2"/>
  <c r="A2" i="2"/>
  <c r="A3" i="2"/>
  <c r="A4" i="2"/>
  <c r="A5" i="2"/>
  <c r="A5" i="3"/>
  <c r="A6" i="3"/>
  <c r="A7" i="3"/>
  <c r="B6" i="5"/>
  <c r="K6" i="1" l="1"/>
  <c r="I6" i="1"/>
  <c r="K999" i="1"/>
  <c r="I999" i="1"/>
  <c r="K988" i="1"/>
  <c r="I988" i="1"/>
  <c r="K987" i="1"/>
  <c r="I987" i="1"/>
  <c r="K986" i="1"/>
  <c r="I986" i="1"/>
  <c r="K952" i="1"/>
  <c r="I952" i="1"/>
  <c r="K951" i="1"/>
  <c r="I951" i="1"/>
  <c r="K950" i="1"/>
  <c r="I950" i="1"/>
  <c r="K927" i="1"/>
  <c r="I927" i="1"/>
  <c r="K904" i="1"/>
  <c r="I904" i="1"/>
  <c r="K892" i="1"/>
  <c r="I892" i="1"/>
  <c r="K890" i="1"/>
  <c r="I890" i="1"/>
  <c r="K868" i="1"/>
  <c r="I868" i="1"/>
  <c r="K866" i="1"/>
  <c r="I866" i="1"/>
  <c r="K808" i="1"/>
  <c r="I808" i="1"/>
  <c r="K784" i="1"/>
  <c r="I784" i="1"/>
  <c r="K760" i="1"/>
  <c r="I760" i="1"/>
  <c r="K687" i="1"/>
  <c r="I687" i="1"/>
  <c r="K675" i="1"/>
  <c r="I675" i="1"/>
  <c r="K673" i="1"/>
  <c r="I673" i="1"/>
  <c r="K664" i="1"/>
  <c r="I664" i="1"/>
  <c r="K652" i="1"/>
  <c r="I652" i="1"/>
  <c r="K651" i="1"/>
  <c r="I651" i="1"/>
  <c r="K649" i="1"/>
  <c r="I649" i="1"/>
  <c r="K591" i="1"/>
  <c r="I591" i="1"/>
  <c r="K553" i="1"/>
  <c r="I553" i="1"/>
  <c r="K505" i="1"/>
  <c r="I505" i="1"/>
  <c r="K496" i="1"/>
  <c r="I496" i="1"/>
  <c r="K457" i="1"/>
  <c r="I457" i="1"/>
  <c r="K448" i="1"/>
  <c r="I448" i="1"/>
  <c r="K400" i="1"/>
  <c r="I400" i="1"/>
  <c r="K361" i="1"/>
  <c r="I361" i="1"/>
  <c r="K352" i="1"/>
  <c r="I352" i="1"/>
  <c r="K316" i="1"/>
  <c r="I316" i="1"/>
  <c r="K289" i="1"/>
  <c r="I289" i="1"/>
  <c r="K278" i="1"/>
  <c r="I278" i="1"/>
  <c r="K256" i="1"/>
  <c r="I256" i="1"/>
  <c r="K255" i="1"/>
  <c r="I255" i="1"/>
  <c r="K244" i="1"/>
  <c r="I244" i="1"/>
  <c r="K230" i="1"/>
  <c r="I230" i="1"/>
  <c r="K220" i="1"/>
  <c r="I220" i="1"/>
  <c r="K160" i="1"/>
  <c r="I160" i="1"/>
  <c r="K159" i="1"/>
  <c r="I159" i="1"/>
  <c r="K158" i="1"/>
  <c r="I158" i="1"/>
  <c r="K148" i="1"/>
  <c r="I148" i="1"/>
  <c r="K145" i="1"/>
  <c r="I145" i="1"/>
  <c r="K100" i="1"/>
  <c r="I100" i="1"/>
  <c r="K98" i="1"/>
  <c r="I98" i="1"/>
  <c r="K52" i="1"/>
  <c r="I52" i="1"/>
  <c r="K26" i="1"/>
  <c r="I26" i="1"/>
  <c r="A1000" i="1"/>
  <c r="K1000" i="1"/>
  <c r="A998" i="1"/>
  <c r="K998" i="1"/>
  <c r="A997" i="1"/>
  <c r="K997" i="1"/>
  <c r="A996" i="1"/>
  <c r="K996" i="1"/>
  <c r="A995" i="1"/>
  <c r="K995" i="1"/>
  <c r="K994" i="1"/>
  <c r="A994" i="1"/>
  <c r="K990" i="1"/>
  <c r="A990" i="1"/>
  <c r="A989" i="1"/>
  <c r="K989" i="1"/>
  <c r="A985" i="1"/>
  <c r="K985" i="1"/>
  <c r="A984" i="1"/>
  <c r="K984" i="1"/>
  <c r="K982" i="1"/>
  <c r="A982" i="1"/>
  <c r="K981" i="1"/>
  <c r="A980" i="1"/>
  <c r="K980" i="1"/>
  <c r="A977" i="1"/>
  <c r="K977" i="1"/>
  <c r="A976" i="1"/>
  <c r="K976" i="1"/>
  <c r="A975" i="1"/>
  <c r="K975" i="1"/>
  <c r="K974" i="1"/>
  <c r="A973" i="1"/>
  <c r="K973" i="1"/>
  <c r="A969" i="1"/>
  <c r="K969" i="1"/>
  <c r="A968" i="1"/>
  <c r="K968" i="1"/>
  <c r="A967" i="1"/>
  <c r="K967" i="1"/>
  <c r="K965" i="1"/>
  <c r="A963" i="1"/>
  <c r="K963" i="1"/>
  <c r="A961" i="1"/>
  <c r="K961" i="1"/>
  <c r="K960" i="1"/>
  <c r="A957" i="1"/>
  <c r="K957" i="1"/>
  <c r="A956" i="1"/>
  <c r="K956" i="1"/>
  <c r="K955" i="1"/>
  <c r="A955" i="1"/>
  <c r="A954" i="1"/>
  <c r="K954" i="1"/>
  <c r="A953" i="1"/>
  <c r="K953" i="1"/>
  <c r="A949" i="1"/>
  <c r="K949" i="1"/>
  <c r="A947" i="1"/>
  <c r="K947" i="1"/>
  <c r="A945" i="1"/>
  <c r="K945" i="1"/>
  <c r="A943" i="1"/>
  <c r="K943" i="1"/>
  <c r="K942" i="1"/>
  <c r="A942" i="1"/>
  <c r="K941" i="1"/>
  <c r="A940" i="1"/>
  <c r="K940" i="1"/>
  <c r="A939" i="1"/>
  <c r="K939" i="1"/>
  <c r="A938" i="1"/>
  <c r="K938" i="1"/>
  <c r="A933" i="1"/>
  <c r="K933" i="1"/>
  <c r="A930" i="1"/>
  <c r="K930" i="1"/>
  <c r="K929" i="1"/>
  <c r="K928" i="1"/>
  <c r="A926" i="1"/>
  <c r="K926" i="1"/>
  <c r="A925" i="1"/>
  <c r="K925" i="1"/>
  <c r="A924" i="1"/>
  <c r="K924" i="1"/>
  <c r="A921" i="1"/>
  <c r="K921" i="1"/>
  <c r="K920" i="1"/>
  <c r="K919" i="1"/>
  <c r="A919" i="1"/>
  <c r="A918" i="1"/>
  <c r="K918" i="1"/>
  <c r="K917" i="1"/>
  <c r="A916" i="1"/>
  <c r="K916" i="1"/>
  <c r="K915" i="1"/>
  <c r="K914" i="1"/>
  <c r="A913" i="1"/>
  <c r="K913" i="1"/>
  <c r="A905" i="1"/>
  <c r="K905" i="1"/>
  <c r="A903" i="1"/>
  <c r="K903" i="1"/>
  <c r="K902" i="1"/>
  <c r="K901" i="1"/>
  <c r="A900" i="1"/>
  <c r="K900" i="1"/>
  <c r="A899" i="1"/>
  <c r="K899" i="1"/>
  <c r="K897" i="1"/>
  <c r="A896" i="1"/>
  <c r="K896" i="1"/>
  <c r="K893" i="1"/>
  <c r="A893" i="1"/>
  <c r="A891" i="1"/>
  <c r="K891" i="1"/>
  <c r="K889" i="1"/>
  <c r="A887" i="1"/>
  <c r="K887" i="1"/>
  <c r="K886" i="1"/>
  <c r="A885" i="1"/>
  <c r="K885" i="1"/>
  <c r="A881" i="1"/>
  <c r="K881" i="1"/>
  <c r="A877" i="1"/>
  <c r="K877" i="1"/>
  <c r="A876" i="1"/>
  <c r="K876" i="1"/>
  <c r="K873" i="1"/>
  <c r="A872" i="1"/>
  <c r="K872" i="1"/>
  <c r="K871" i="1"/>
  <c r="A871" i="1"/>
  <c r="A869" i="1"/>
  <c r="K869" i="1"/>
  <c r="A867" i="1"/>
  <c r="K867" i="1"/>
  <c r="A865" i="1"/>
  <c r="K865" i="1"/>
  <c r="K863" i="1"/>
  <c r="A861" i="1"/>
  <c r="K861" i="1"/>
  <c r="K859" i="1"/>
  <c r="A859" i="1"/>
  <c r="K858" i="1"/>
  <c r="A858" i="1"/>
  <c r="K857" i="1"/>
  <c r="A857" i="1"/>
  <c r="A856" i="1"/>
  <c r="K856" i="1"/>
  <c r="A855" i="1"/>
  <c r="K855" i="1"/>
  <c r="K854" i="1"/>
  <c r="A853" i="1"/>
  <c r="K853" i="1"/>
  <c r="K850" i="1"/>
  <c r="A850" i="1"/>
  <c r="A849" i="1"/>
  <c r="K849" i="1"/>
  <c r="K845" i="1"/>
  <c r="A845" i="1"/>
  <c r="A844" i="1"/>
  <c r="K844" i="1"/>
  <c r="K843" i="1"/>
  <c r="K842" i="1"/>
  <c r="K841" i="1"/>
  <c r="K837" i="1"/>
  <c r="K835" i="1"/>
  <c r="A835" i="1"/>
  <c r="A833" i="1"/>
  <c r="K833" i="1"/>
  <c r="K832" i="1"/>
  <c r="A831" i="1"/>
  <c r="K831" i="1"/>
  <c r="A830" i="1"/>
  <c r="K830" i="1"/>
  <c r="A829" i="1"/>
  <c r="K829" i="1"/>
  <c r="A828" i="1"/>
  <c r="K828" i="1"/>
  <c r="A827" i="1"/>
  <c r="K827" i="1"/>
  <c r="K825" i="1"/>
  <c r="K824" i="1"/>
  <c r="A824" i="1"/>
  <c r="K823" i="1"/>
  <c r="A823" i="1"/>
  <c r="K822" i="1"/>
  <c r="A821" i="1"/>
  <c r="K821" i="1"/>
  <c r="A820" i="1"/>
  <c r="K820" i="1"/>
  <c r="A819" i="1"/>
  <c r="K819" i="1"/>
  <c r="A818" i="1"/>
  <c r="K818" i="1"/>
  <c r="A817" i="1"/>
  <c r="K817" i="1"/>
  <c r="A815" i="1"/>
  <c r="K815" i="1"/>
  <c r="K814" i="1"/>
  <c r="A814" i="1"/>
  <c r="A813" i="1"/>
  <c r="K813" i="1"/>
  <c r="A809" i="1"/>
  <c r="K809" i="1"/>
  <c r="A807" i="1"/>
  <c r="K807" i="1"/>
  <c r="A806" i="1"/>
  <c r="K806" i="1"/>
  <c r="K805" i="1"/>
  <c r="A803" i="1"/>
  <c r="K803" i="1"/>
  <c r="A802" i="1"/>
  <c r="K802" i="1"/>
  <c r="A801" i="1"/>
  <c r="K801" i="1"/>
  <c r="K800" i="1"/>
  <c r="K799" i="1"/>
  <c r="K797" i="1"/>
  <c r="A793" i="1"/>
  <c r="K793" i="1"/>
  <c r="A792" i="1"/>
  <c r="K792" i="1"/>
  <c r="K791" i="1"/>
  <c r="A789" i="1"/>
  <c r="K789" i="1"/>
  <c r="K787" i="1"/>
  <c r="A787" i="1"/>
  <c r="K786" i="1"/>
  <c r="A786" i="1"/>
  <c r="K785" i="1"/>
  <c r="A783" i="1"/>
  <c r="K783" i="1"/>
  <c r="K782" i="1"/>
  <c r="K781" i="1"/>
  <c r="A777" i="1"/>
  <c r="K777" i="1"/>
  <c r="K773" i="1"/>
  <c r="K772" i="1"/>
  <c r="K771" i="1"/>
  <c r="K770" i="1"/>
  <c r="A765" i="1"/>
  <c r="K765" i="1"/>
  <c r="A764" i="1"/>
  <c r="K764" i="1"/>
  <c r="K763" i="1"/>
  <c r="A763" i="1"/>
  <c r="A762" i="1"/>
  <c r="K762" i="1"/>
  <c r="K761" i="1"/>
  <c r="A759" i="1"/>
  <c r="K759" i="1"/>
  <c r="A758" i="1"/>
  <c r="K758" i="1"/>
  <c r="A757" i="1"/>
  <c r="K757" i="1"/>
  <c r="A756" i="1"/>
  <c r="K756" i="1"/>
  <c r="A755" i="1"/>
  <c r="K755" i="1"/>
  <c r="A753" i="1"/>
  <c r="K753" i="1"/>
  <c r="A750" i="1"/>
  <c r="K750" i="1"/>
  <c r="K749" i="1"/>
  <c r="A748" i="1"/>
  <c r="K748" i="1"/>
  <c r="A747" i="1"/>
  <c r="K747" i="1"/>
  <c r="A746" i="1"/>
  <c r="K746" i="1"/>
  <c r="K745" i="1"/>
  <c r="A744" i="1"/>
  <c r="K744" i="1"/>
  <c r="K743" i="1"/>
  <c r="K742" i="1"/>
  <c r="A742" i="1"/>
  <c r="A739" i="1"/>
  <c r="K739" i="1"/>
  <c r="A738" i="1"/>
  <c r="K738" i="1"/>
  <c r="A737" i="1"/>
  <c r="K737" i="1"/>
  <c r="K735" i="1"/>
  <c r="A734" i="1"/>
  <c r="K734" i="1"/>
  <c r="K733" i="1"/>
  <c r="A732" i="1"/>
  <c r="K732" i="1"/>
  <c r="A729" i="1"/>
  <c r="K729" i="1"/>
  <c r="A728" i="1"/>
  <c r="K728" i="1"/>
  <c r="K727" i="1"/>
  <c r="A727" i="1"/>
  <c r="K725" i="1"/>
  <c r="A724" i="1"/>
  <c r="K724" i="1"/>
  <c r="K723" i="1"/>
  <c r="A722" i="1"/>
  <c r="K722" i="1"/>
  <c r="A721" i="1"/>
  <c r="K721" i="1"/>
  <c r="K720" i="1"/>
  <c r="A720" i="1"/>
  <c r="K718" i="1"/>
  <c r="A718" i="1"/>
  <c r="K714" i="1"/>
  <c r="A714" i="1"/>
  <c r="K711" i="1"/>
  <c r="A709" i="1"/>
  <c r="K709" i="1"/>
  <c r="A708" i="1"/>
  <c r="K708" i="1"/>
  <c r="A705" i="1"/>
  <c r="K705" i="1"/>
  <c r="K704" i="1"/>
  <c r="A702" i="1"/>
  <c r="K702" i="1"/>
  <c r="A701" i="1"/>
  <c r="K701" i="1"/>
  <c r="A700" i="1"/>
  <c r="K700" i="1"/>
  <c r="K699" i="1"/>
  <c r="K698" i="1"/>
  <c r="A697" i="1"/>
  <c r="K697" i="1"/>
  <c r="K696" i="1"/>
  <c r="K690" i="1"/>
  <c r="A690" i="1"/>
  <c r="A689" i="1"/>
  <c r="K689" i="1"/>
  <c r="A688" i="1"/>
  <c r="K688" i="1"/>
  <c r="A686" i="1"/>
  <c r="K686" i="1"/>
  <c r="A681" i="1"/>
  <c r="K681" i="1"/>
  <c r="A679" i="1"/>
  <c r="K679" i="1"/>
  <c r="A677" i="1"/>
  <c r="K677" i="1"/>
  <c r="A676" i="1"/>
  <c r="K676" i="1"/>
  <c r="A674" i="1"/>
  <c r="K674" i="1"/>
  <c r="K672" i="1"/>
  <c r="K670" i="1"/>
  <c r="A670" i="1"/>
  <c r="A669" i="1"/>
  <c r="K669" i="1"/>
  <c r="K668" i="1"/>
  <c r="A668" i="1"/>
  <c r="A665" i="1"/>
  <c r="K665" i="1"/>
  <c r="A663" i="1"/>
  <c r="K663" i="1"/>
  <c r="A662" i="1"/>
  <c r="K662" i="1"/>
  <c r="A661" i="1"/>
  <c r="K661" i="1"/>
  <c r="A660" i="1"/>
  <c r="K660" i="1"/>
  <c r="K657" i="1"/>
  <c r="A653" i="1"/>
  <c r="K653" i="1"/>
  <c r="K650" i="1"/>
  <c r="A648" i="1"/>
  <c r="K648" i="1"/>
  <c r="A647" i="1"/>
  <c r="K647" i="1"/>
  <c r="A646" i="1"/>
  <c r="K646" i="1"/>
  <c r="A645" i="1"/>
  <c r="K645" i="1"/>
  <c r="K642" i="1"/>
  <c r="A642" i="1"/>
  <c r="K641" i="1"/>
  <c r="A640" i="1"/>
  <c r="K640" i="1"/>
  <c r="K639" i="1"/>
  <c r="K638" i="1"/>
  <c r="K637" i="1"/>
  <c r="K636" i="1"/>
  <c r="K632" i="1"/>
  <c r="A632" i="1"/>
  <c r="K629" i="1"/>
  <c r="A625" i="1"/>
  <c r="K625" i="1"/>
  <c r="K624" i="1"/>
  <c r="A623" i="1"/>
  <c r="K623" i="1"/>
  <c r="A621" i="1"/>
  <c r="K621" i="1"/>
  <c r="K618" i="1"/>
  <c r="A618" i="1"/>
  <c r="K617" i="1"/>
  <c r="K616" i="1"/>
  <c r="K615" i="1"/>
  <c r="A614" i="1"/>
  <c r="K614" i="1"/>
  <c r="A613" i="1"/>
  <c r="K613" i="1"/>
  <c r="K612" i="1"/>
  <c r="K611" i="1"/>
  <c r="K610" i="1"/>
  <c r="A605" i="1"/>
  <c r="K605" i="1"/>
  <c r="A604" i="1"/>
  <c r="K604" i="1"/>
  <c r="A603" i="1"/>
  <c r="K603" i="1"/>
  <c r="A602" i="1"/>
  <c r="K602" i="1"/>
  <c r="A599" i="1"/>
  <c r="K599" i="1"/>
  <c r="A597" i="1"/>
  <c r="K597" i="1"/>
  <c r="A596" i="1"/>
  <c r="K596" i="1"/>
  <c r="A594" i="1"/>
  <c r="K594" i="1"/>
  <c r="A593" i="1"/>
  <c r="K593" i="1"/>
  <c r="A592" i="1"/>
  <c r="K592" i="1"/>
  <c r="K590" i="1"/>
  <c r="A589" i="1"/>
  <c r="K589" i="1"/>
  <c r="A588" i="1"/>
  <c r="K588" i="1"/>
  <c r="A585" i="1"/>
  <c r="K585" i="1"/>
  <c r="K584" i="1"/>
  <c r="A584" i="1"/>
  <c r="K583" i="1"/>
  <c r="A583" i="1"/>
  <c r="K582" i="1"/>
  <c r="A581" i="1"/>
  <c r="K581" i="1"/>
  <c r="A580" i="1"/>
  <c r="K580" i="1"/>
  <c r="A579" i="1"/>
  <c r="K579" i="1"/>
  <c r="A578" i="1"/>
  <c r="K578" i="1"/>
  <c r="A577" i="1"/>
  <c r="K577" i="1"/>
  <c r="A576" i="1"/>
  <c r="K576" i="1"/>
  <c r="K569" i="1"/>
  <c r="A569" i="1"/>
  <c r="K568" i="1"/>
  <c r="A567" i="1"/>
  <c r="K567" i="1"/>
  <c r="K566" i="1"/>
  <c r="K565" i="1"/>
  <c r="A564" i="1"/>
  <c r="K564" i="1"/>
  <c r="K558" i="1"/>
  <c r="A557" i="1"/>
  <c r="K557" i="1"/>
  <c r="A556" i="1"/>
  <c r="K556" i="1"/>
  <c r="K555" i="1"/>
  <c r="K554" i="1"/>
  <c r="A552" i="1"/>
  <c r="K552" i="1"/>
  <c r="K551" i="1"/>
  <c r="K550" i="1"/>
  <c r="A550" i="1"/>
  <c r="A549" i="1"/>
  <c r="K549" i="1"/>
  <c r="A544" i="1"/>
  <c r="K544" i="1"/>
  <c r="A541" i="1"/>
  <c r="K541" i="1"/>
  <c r="K540" i="1"/>
  <c r="K536" i="1"/>
  <c r="A536" i="1"/>
  <c r="A535" i="1"/>
  <c r="K535" i="1"/>
  <c r="K534" i="1"/>
  <c r="A534" i="1"/>
  <c r="A533" i="1"/>
  <c r="K533" i="1"/>
  <c r="A532" i="1"/>
  <c r="K532" i="1"/>
  <c r="A531" i="1"/>
  <c r="K531" i="1"/>
  <c r="A530" i="1"/>
  <c r="K530" i="1"/>
  <c r="A529" i="1"/>
  <c r="K529" i="1"/>
  <c r="A528" i="1"/>
  <c r="K528" i="1"/>
  <c r="A525" i="1"/>
  <c r="K525" i="1"/>
  <c r="K523" i="1"/>
  <c r="A523" i="1"/>
  <c r="A522" i="1"/>
  <c r="K522" i="1"/>
  <c r="A520" i="1"/>
  <c r="K520" i="1"/>
  <c r="A519" i="1"/>
  <c r="K519" i="1"/>
  <c r="A518" i="1"/>
  <c r="K518" i="1"/>
  <c r="A515" i="1"/>
  <c r="K515" i="1"/>
  <c r="A514" i="1"/>
  <c r="K514" i="1"/>
  <c r="K510" i="1"/>
  <c r="A510" i="1"/>
  <c r="A509" i="1"/>
  <c r="K509" i="1"/>
  <c r="A508" i="1"/>
  <c r="K508" i="1"/>
  <c r="A507" i="1"/>
  <c r="K507" i="1"/>
  <c r="A506" i="1"/>
  <c r="K506" i="1"/>
  <c r="A504" i="1"/>
  <c r="K504" i="1"/>
  <c r="K503" i="1"/>
  <c r="K502" i="1"/>
  <c r="A501" i="1"/>
  <c r="K501" i="1"/>
  <c r="A497" i="1"/>
  <c r="K497" i="1"/>
  <c r="A495" i="1"/>
  <c r="K495" i="1"/>
  <c r="A494" i="1"/>
  <c r="K494" i="1"/>
  <c r="A493" i="1"/>
  <c r="K493" i="1"/>
  <c r="A492" i="1"/>
  <c r="K492" i="1"/>
  <c r="A486" i="1"/>
  <c r="K486" i="1"/>
  <c r="A485" i="1"/>
  <c r="K485" i="1"/>
  <c r="A484" i="1"/>
  <c r="K484" i="1"/>
  <c r="A483" i="1"/>
  <c r="K483" i="1"/>
  <c r="K482" i="1"/>
  <c r="A481" i="1"/>
  <c r="K481" i="1"/>
  <c r="A480" i="1"/>
  <c r="K480" i="1"/>
  <c r="A479" i="1"/>
  <c r="K479" i="1"/>
  <c r="A477" i="1"/>
  <c r="K477" i="1"/>
  <c r="K473" i="1"/>
  <c r="A473" i="1"/>
  <c r="A472" i="1"/>
  <c r="K472" i="1"/>
  <c r="A471" i="1"/>
  <c r="K471" i="1"/>
  <c r="K470" i="1"/>
  <c r="K469" i="1"/>
  <c r="A468" i="1"/>
  <c r="K468" i="1"/>
  <c r="K462" i="1"/>
  <c r="A462" i="1"/>
  <c r="K461" i="1"/>
  <c r="A456" i="1"/>
  <c r="K456" i="1"/>
  <c r="A455" i="1"/>
  <c r="K455" i="1"/>
  <c r="K454" i="1"/>
  <c r="A454" i="1"/>
  <c r="A453" i="1"/>
  <c r="K453" i="1"/>
  <c r="A451" i="1"/>
  <c r="K451" i="1"/>
  <c r="K450" i="1"/>
  <c r="A449" i="1"/>
  <c r="K449" i="1"/>
  <c r="A447" i="1"/>
  <c r="K447" i="1"/>
  <c r="A446" i="1"/>
  <c r="K446" i="1"/>
  <c r="A445" i="1"/>
  <c r="K445" i="1"/>
  <c r="A444" i="1"/>
  <c r="K444" i="1"/>
  <c r="K440" i="1"/>
  <c r="A440" i="1"/>
  <c r="K439" i="1"/>
  <c r="A439" i="1"/>
  <c r="K438" i="1"/>
  <c r="A438" i="1"/>
  <c r="A437" i="1"/>
  <c r="K437" i="1"/>
  <c r="A436" i="1"/>
  <c r="K436" i="1"/>
  <c r="A435" i="1"/>
  <c r="K435" i="1"/>
  <c r="A434" i="1"/>
  <c r="K434" i="1"/>
  <c r="K430" i="1"/>
  <c r="A429" i="1"/>
  <c r="K429" i="1"/>
  <c r="K425" i="1"/>
  <c r="A425" i="1"/>
  <c r="A424" i="1"/>
  <c r="K424" i="1"/>
  <c r="A423" i="1"/>
  <c r="K423" i="1"/>
  <c r="A422" i="1"/>
  <c r="K422" i="1"/>
  <c r="A421" i="1"/>
  <c r="K421" i="1"/>
  <c r="A420" i="1"/>
  <c r="K420" i="1"/>
  <c r="A414" i="1"/>
  <c r="K414" i="1"/>
  <c r="K413" i="1"/>
  <c r="A412" i="1"/>
  <c r="K412" i="1"/>
  <c r="A411" i="1"/>
  <c r="K411" i="1"/>
  <c r="K410" i="1"/>
  <c r="A409" i="1"/>
  <c r="K409" i="1"/>
  <c r="A408" i="1"/>
  <c r="K408" i="1"/>
  <c r="K407" i="1"/>
  <c r="A407" i="1"/>
  <c r="K406" i="1"/>
  <c r="A406" i="1"/>
  <c r="K401" i="1"/>
  <c r="A399" i="1"/>
  <c r="K399" i="1"/>
  <c r="A398" i="1"/>
  <c r="K398" i="1"/>
  <c r="A397" i="1"/>
  <c r="K397" i="1"/>
  <c r="A396" i="1"/>
  <c r="K396" i="1"/>
  <c r="K392" i="1"/>
  <c r="A392" i="1"/>
  <c r="A391" i="1"/>
  <c r="K391" i="1"/>
  <c r="K390" i="1"/>
  <c r="A390" i="1"/>
  <c r="A389" i="1"/>
  <c r="K389" i="1"/>
  <c r="A388" i="1"/>
  <c r="K388" i="1"/>
  <c r="A387" i="1"/>
  <c r="K387" i="1"/>
  <c r="K386" i="1"/>
  <c r="A385" i="1"/>
  <c r="K385" i="1"/>
  <c r="A384" i="1"/>
  <c r="K384" i="1"/>
  <c r="A381" i="1"/>
  <c r="K381" i="1"/>
  <c r="A377" i="1"/>
  <c r="K377" i="1"/>
  <c r="A373" i="1"/>
  <c r="K373" i="1"/>
  <c r="A372" i="1"/>
  <c r="K372" i="1"/>
  <c r="A369" i="1"/>
  <c r="K369" i="1"/>
  <c r="K366" i="1"/>
  <c r="A366" i="1"/>
  <c r="A365" i="1"/>
  <c r="K365" i="1"/>
  <c r="A364" i="1"/>
  <c r="K364" i="1"/>
  <c r="A363" i="1"/>
  <c r="K363" i="1"/>
  <c r="A362" i="1"/>
  <c r="K362" i="1"/>
  <c r="K360" i="1"/>
  <c r="A359" i="1"/>
  <c r="K359" i="1"/>
  <c r="A358" i="1"/>
  <c r="K358" i="1"/>
  <c r="A357" i="1"/>
  <c r="K357" i="1"/>
  <c r="A353" i="1"/>
  <c r="K353" i="1"/>
  <c r="A351" i="1"/>
  <c r="K351" i="1"/>
  <c r="A350" i="1"/>
  <c r="K350" i="1"/>
  <c r="A347" i="1"/>
  <c r="K347" i="1"/>
  <c r="K346" i="1"/>
  <c r="A346" i="1"/>
  <c r="K344" i="1"/>
  <c r="A344" i="1"/>
  <c r="K343" i="1"/>
  <c r="A343" i="1"/>
  <c r="A342" i="1"/>
  <c r="K342" i="1"/>
  <c r="K341" i="1"/>
  <c r="A340" i="1"/>
  <c r="K340" i="1"/>
  <c r="A339" i="1"/>
  <c r="K339" i="1"/>
  <c r="A338" i="1"/>
  <c r="K338" i="1"/>
  <c r="A337" i="1"/>
  <c r="K337" i="1"/>
  <c r="A336" i="1"/>
  <c r="K336" i="1"/>
  <c r="K335" i="1"/>
  <c r="A333" i="1"/>
  <c r="K333" i="1"/>
  <c r="K332" i="1"/>
  <c r="A329" i="1"/>
  <c r="K329" i="1"/>
  <c r="A328" i="1"/>
  <c r="K328" i="1"/>
  <c r="A327" i="1"/>
  <c r="K327" i="1"/>
  <c r="A326" i="1"/>
  <c r="K326" i="1"/>
  <c r="A325" i="1"/>
  <c r="K325" i="1"/>
  <c r="A324" i="1"/>
  <c r="K324" i="1"/>
  <c r="A323" i="1"/>
  <c r="K323" i="1"/>
  <c r="K322" i="1"/>
  <c r="A322" i="1"/>
  <c r="K320" i="1"/>
  <c r="A320" i="1"/>
  <c r="K318" i="1"/>
  <c r="A318" i="1"/>
  <c r="K317" i="1"/>
  <c r="A315" i="1"/>
  <c r="K315" i="1"/>
  <c r="A314" i="1"/>
  <c r="K314" i="1"/>
  <c r="A313" i="1"/>
  <c r="K313" i="1"/>
  <c r="A312" i="1"/>
  <c r="K312" i="1"/>
  <c r="A311" i="1"/>
  <c r="K311" i="1"/>
  <c r="K310" i="1"/>
  <c r="A310" i="1"/>
  <c r="A309" i="1"/>
  <c r="K309" i="1"/>
  <c r="K308" i="1"/>
  <c r="A307" i="1"/>
  <c r="K307" i="1"/>
  <c r="A306" i="1"/>
  <c r="K306" i="1"/>
  <c r="A305" i="1"/>
  <c r="K305" i="1"/>
  <c r="A304" i="1"/>
  <c r="K304" i="1"/>
  <c r="A303" i="1"/>
  <c r="K303" i="1"/>
  <c r="A302" i="1"/>
  <c r="K302" i="1"/>
  <c r="A301" i="1"/>
  <c r="K301" i="1"/>
  <c r="A300" i="1"/>
  <c r="K300" i="1"/>
  <c r="A299" i="1"/>
  <c r="K299" i="1"/>
  <c r="A297" i="1"/>
  <c r="K297" i="1"/>
  <c r="K296" i="1"/>
  <c r="A296" i="1"/>
  <c r="K295" i="1"/>
  <c r="A295" i="1"/>
  <c r="A294" i="1"/>
  <c r="K294" i="1"/>
  <c r="A288" i="1"/>
  <c r="K288" i="1"/>
  <c r="A287" i="1"/>
  <c r="K287" i="1"/>
  <c r="A285" i="1"/>
  <c r="K285" i="1"/>
  <c r="K284" i="1"/>
  <c r="A284" i="1"/>
  <c r="K283" i="1"/>
  <c r="A283" i="1"/>
  <c r="K282" i="1"/>
  <c r="A282" i="1"/>
  <c r="A281" i="1"/>
  <c r="K281" i="1"/>
  <c r="A280" i="1"/>
  <c r="K280" i="1"/>
  <c r="A279" i="1"/>
  <c r="K279" i="1"/>
  <c r="A277" i="1"/>
  <c r="K277" i="1"/>
  <c r="A276" i="1"/>
  <c r="K276" i="1"/>
  <c r="A275" i="1"/>
  <c r="K275" i="1"/>
  <c r="A271" i="1"/>
  <c r="K271" i="1"/>
  <c r="K270" i="1"/>
  <c r="A270" i="1"/>
  <c r="A269" i="1"/>
  <c r="K269" i="1"/>
  <c r="A268" i="1"/>
  <c r="K268" i="1"/>
  <c r="K267" i="1"/>
  <c r="A266" i="1"/>
  <c r="K266" i="1"/>
  <c r="A265" i="1"/>
  <c r="K265" i="1"/>
  <c r="K263" i="1"/>
  <c r="A263" i="1"/>
  <c r="A261" i="1"/>
  <c r="K261" i="1"/>
  <c r="K260" i="1"/>
  <c r="A259" i="1"/>
  <c r="K259" i="1"/>
  <c r="A257" i="1"/>
  <c r="K257" i="1"/>
  <c r="A254" i="1"/>
  <c r="K254" i="1"/>
  <c r="A253" i="1"/>
  <c r="K253" i="1"/>
  <c r="A252" i="1"/>
  <c r="K252" i="1"/>
  <c r="A251" i="1"/>
  <c r="K251" i="1"/>
  <c r="K250" i="1"/>
  <c r="A250" i="1"/>
  <c r="A249" i="1"/>
  <c r="K249" i="1"/>
  <c r="A247" i="1"/>
  <c r="K247" i="1"/>
  <c r="A245" i="1"/>
  <c r="K245" i="1"/>
  <c r="A243" i="1"/>
  <c r="K243" i="1"/>
  <c r="A242" i="1"/>
  <c r="K242" i="1"/>
  <c r="A241" i="1"/>
  <c r="K241" i="1"/>
  <c r="K240" i="1"/>
  <c r="A239" i="1"/>
  <c r="K239" i="1"/>
  <c r="K238" i="1"/>
  <c r="A238" i="1"/>
  <c r="A237" i="1"/>
  <c r="K237" i="1"/>
  <c r="A235" i="1"/>
  <c r="K235" i="1"/>
  <c r="A232" i="1"/>
  <c r="K232" i="1"/>
  <c r="K231" i="1"/>
  <c r="A229" i="1"/>
  <c r="K229" i="1"/>
  <c r="A228" i="1"/>
  <c r="K228" i="1"/>
  <c r="A227" i="1"/>
  <c r="K227" i="1"/>
  <c r="K224" i="1"/>
  <c r="A224" i="1"/>
  <c r="K223" i="1"/>
  <c r="A223" i="1"/>
  <c r="K222" i="1"/>
  <c r="A222" i="1"/>
  <c r="K221" i="1"/>
  <c r="A221" i="1"/>
  <c r="A219" i="1"/>
  <c r="K219" i="1"/>
  <c r="A218" i="1"/>
  <c r="K218" i="1"/>
  <c r="A217" i="1"/>
  <c r="K217" i="1"/>
  <c r="K216" i="1"/>
  <c r="A215" i="1"/>
  <c r="K215" i="1"/>
  <c r="A214" i="1"/>
  <c r="K214" i="1"/>
  <c r="A213" i="1"/>
  <c r="K213" i="1"/>
  <c r="K210" i="1"/>
  <c r="A210" i="1"/>
  <c r="A205" i="1"/>
  <c r="K205" i="1"/>
  <c r="A204" i="1"/>
  <c r="K204" i="1"/>
  <c r="A203" i="1"/>
  <c r="K203" i="1"/>
  <c r="A201" i="1"/>
  <c r="K201" i="1"/>
  <c r="K199" i="1"/>
  <c r="A199" i="1"/>
  <c r="K198" i="1"/>
  <c r="A198" i="1"/>
  <c r="A196" i="1"/>
  <c r="K196" i="1"/>
  <c r="A195" i="1"/>
  <c r="K195" i="1"/>
  <c r="A194" i="1"/>
  <c r="K194" i="1"/>
  <c r="A193" i="1"/>
  <c r="K193" i="1"/>
  <c r="A192" i="1"/>
  <c r="K192" i="1"/>
  <c r="K191" i="1"/>
  <c r="A191" i="1"/>
  <c r="K185" i="1"/>
  <c r="A185" i="1"/>
  <c r="A184" i="1"/>
  <c r="K184" i="1"/>
  <c r="A183" i="1"/>
  <c r="K183" i="1"/>
  <c r="A182" i="1"/>
  <c r="K182" i="1"/>
  <c r="A177" i="1"/>
  <c r="K177" i="1"/>
  <c r="K175" i="1"/>
  <c r="A175" i="1"/>
  <c r="K174" i="1"/>
  <c r="A174" i="1"/>
  <c r="K173" i="1"/>
  <c r="A173" i="1"/>
  <c r="K172" i="1"/>
  <c r="A171" i="1"/>
  <c r="K171" i="1"/>
  <c r="A170" i="1"/>
  <c r="K170" i="1"/>
  <c r="A169" i="1"/>
  <c r="K169" i="1"/>
  <c r="A168" i="1"/>
  <c r="K168" i="1"/>
  <c r="A167" i="1"/>
  <c r="K167" i="1"/>
  <c r="K166" i="1"/>
  <c r="A166" i="1"/>
  <c r="A165" i="1"/>
  <c r="K165" i="1"/>
  <c r="A164" i="1"/>
  <c r="K164" i="1"/>
  <c r="A163" i="1"/>
  <c r="K163" i="1"/>
  <c r="A161" i="1"/>
  <c r="K161" i="1"/>
  <c r="A157" i="1"/>
  <c r="K157" i="1"/>
  <c r="K156" i="1"/>
  <c r="A155" i="1"/>
  <c r="K155" i="1"/>
  <c r="K154" i="1"/>
  <c r="A154" i="1"/>
  <c r="K149" i="1"/>
  <c r="A149" i="1"/>
  <c r="K147" i="1"/>
  <c r="A146" i="1"/>
  <c r="K146" i="1"/>
  <c r="A144" i="1"/>
  <c r="K144" i="1"/>
  <c r="A143" i="1"/>
  <c r="K143" i="1"/>
  <c r="A142" i="1"/>
  <c r="K142" i="1"/>
  <c r="A141" i="1"/>
  <c r="K141" i="1"/>
  <c r="A138" i="1"/>
  <c r="K138" i="1"/>
  <c r="A137" i="1"/>
  <c r="K137" i="1"/>
  <c r="A136" i="1"/>
  <c r="K136" i="1"/>
  <c r="A135" i="1"/>
  <c r="K135" i="1"/>
  <c r="A134" i="1"/>
  <c r="K134" i="1"/>
  <c r="A133" i="1"/>
  <c r="K133" i="1"/>
  <c r="A132" i="1"/>
  <c r="K132" i="1"/>
  <c r="A131" i="1"/>
  <c r="K131" i="1"/>
  <c r="K130" i="1"/>
  <c r="A130" i="1"/>
  <c r="A129" i="1"/>
  <c r="K129" i="1"/>
  <c r="K125" i="1"/>
  <c r="A125" i="1"/>
  <c r="A121" i="1"/>
  <c r="K121" i="1"/>
  <c r="A120" i="1"/>
  <c r="K120" i="1"/>
  <c r="A119" i="1"/>
  <c r="K119" i="1"/>
  <c r="A117" i="1"/>
  <c r="K117" i="1"/>
  <c r="A113" i="1"/>
  <c r="K113" i="1"/>
  <c r="A112" i="1"/>
  <c r="K112" i="1"/>
  <c r="A111" i="1"/>
  <c r="K111" i="1"/>
  <c r="K110" i="1"/>
  <c r="A109" i="1"/>
  <c r="K109" i="1"/>
  <c r="A108" i="1"/>
  <c r="K108" i="1"/>
  <c r="A107" i="1"/>
  <c r="K107" i="1"/>
  <c r="K106" i="1"/>
  <c r="A105" i="1"/>
  <c r="K105" i="1"/>
  <c r="A102" i="1"/>
  <c r="K102" i="1"/>
  <c r="A101" i="1"/>
  <c r="K101" i="1"/>
  <c r="A99" i="1"/>
  <c r="K99" i="1"/>
  <c r="A94" i="1"/>
  <c r="K94" i="1"/>
  <c r="A93" i="1"/>
  <c r="K93" i="1"/>
  <c r="A92" i="1"/>
  <c r="K92" i="1"/>
  <c r="K91" i="1"/>
  <c r="K90" i="1"/>
  <c r="A89" i="1"/>
  <c r="K89" i="1"/>
  <c r="A88" i="1"/>
  <c r="K88" i="1"/>
  <c r="A87" i="1"/>
  <c r="K87" i="1"/>
  <c r="A86" i="1"/>
  <c r="K86" i="1"/>
  <c r="A85" i="1"/>
  <c r="K85" i="1"/>
  <c r="K84" i="1"/>
  <c r="A83" i="1"/>
  <c r="K83" i="1"/>
  <c r="A81" i="1"/>
  <c r="K81" i="1"/>
  <c r="A78" i="1"/>
  <c r="K78" i="1"/>
  <c r="K77" i="1"/>
  <c r="A77" i="1"/>
  <c r="A76" i="1"/>
  <c r="K76" i="1"/>
  <c r="A75" i="1"/>
  <c r="K75" i="1"/>
  <c r="A74" i="1"/>
  <c r="K74" i="1"/>
  <c r="A73" i="1"/>
  <c r="K73" i="1"/>
  <c r="A72" i="1"/>
  <c r="K72" i="1"/>
  <c r="A71" i="1"/>
  <c r="K71" i="1"/>
  <c r="K70" i="1"/>
  <c r="A70" i="1"/>
  <c r="K65" i="1"/>
  <c r="A65" i="1"/>
  <c r="A64" i="1"/>
  <c r="K64" i="1"/>
  <c r="K63" i="1"/>
  <c r="A62" i="1"/>
  <c r="K62" i="1"/>
  <c r="K61" i="1"/>
  <c r="A60" i="1"/>
  <c r="K60" i="1"/>
  <c r="A59" i="1"/>
  <c r="K59" i="1"/>
  <c r="A58" i="1"/>
  <c r="K58" i="1"/>
  <c r="A57" i="1"/>
  <c r="K57" i="1"/>
  <c r="A53" i="1"/>
  <c r="K53" i="1"/>
  <c r="A51" i="1"/>
  <c r="K51" i="1"/>
  <c r="A50" i="1"/>
  <c r="K50" i="1"/>
  <c r="A49" i="1"/>
  <c r="K49" i="1"/>
  <c r="K48" i="1"/>
  <c r="A47" i="1"/>
  <c r="K47" i="1"/>
  <c r="K45" i="1"/>
  <c r="A44" i="1"/>
  <c r="K44" i="1"/>
  <c r="K43" i="1"/>
  <c r="A43" i="1"/>
  <c r="K42" i="1"/>
  <c r="A42" i="1"/>
  <c r="A41" i="1"/>
  <c r="K41" i="1"/>
  <c r="A37" i="1"/>
  <c r="K37" i="1"/>
  <c r="A36" i="1"/>
  <c r="K36" i="1"/>
  <c r="A35" i="1"/>
  <c r="K35" i="1"/>
  <c r="A33" i="1"/>
  <c r="K33" i="1"/>
  <c r="K30" i="1"/>
  <c r="A30" i="1"/>
  <c r="K29" i="1"/>
  <c r="A29" i="1"/>
  <c r="A28" i="1"/>
  <c r="K28" i="1"/>
  <c r="A27" i="1"/>
  <c r="K27" i="1"/>
  <c r="A25" i="1"/>
  <c r="K25" i="1"/>
  <c r="A24" i="1"/>
  <c r="K24" i="1"/>
  <c r="A23" i="1"/>
  <c r="K23" i="1"/>
  <c r="A22" i="1"/>
  <c r="K22" i="1"/>
  <c r="K18" i="1"/>
  <c r="K17" i="1"/>
  <c r="A17" i="1"/>
  <c r="A16" i="1"/>
  <c r="K16" i="1"/>
  <c r="A15" i="1"/>
  <c r="K15" i="1"/>
  <c r="A14" i="1"/>
  <c r="K14" i="1"/>
  <c r="A9" i="1"/>
  <c r="K9" i="1"/>
  <c r="K8" i="1"/>
  <c r="K7" i="1"/>
  <c r="A7" i="1"/>
  <c r="A5" i="1"/>
  <c r="K5" i="1"/>
  <c r="J1000" i="1"/>
  <c r="J999" i="1"/>
  <c r="J998" i="1"/>
  <c r="J997" i="1"/>
  <c r="J996" i="1"/>
  <c r="J994" i="1"/>
  <c r="J993" i="1"/>
  <c r="J992" i="1"/>
  <c r="J991" i="1"/>
  <c r="J990" i="1"/>
  <c r="J989" i="1"/>
  <c r="J988" i="1"/>
  <c r="J987" i="1"/>
  <c r="J986" i="1"/>
  <c r="J984" i="1"/>
  <c r="J983" i="1"/>
  <c r="J982" i="1"/>
  <c r="J981" i="1"/>
  <c r="J980" i="1"/>
  <c r="J979" i="1"/>
  <c r="J978" i="1"/>
  <c r="J977" i="1"/>
  <c r="J976" i="1"/>
  <c r="J974" i="1"/>
  <c r="J972" i="1"/>
  <c r="J971" i="1"/>
  <c r="J970" i="1"/>
  <c r="J969" i="1"/>
  <c r="J968" i="1"/>
  <c r="J967" i="1"/>
  <c r="J966" i="1"/>
  <c r="J965" i="1"/>
  <c r="J964" i="1"/>
  <c r="J963" i="1"/>
  <c r="J962" i="1"/>
  <c r="J961" i="1"/>
  <c r="J960" i="1"/>
  <c r="L960" i="1" s="1"/>
  <c r="M960" i="1" s="1"/>
  <c r="N960" i="1" s="1"/>
  <c r="J959" i="1"/>
  <c r="J958" i="1"/>
  <c r="J957" i="1"/>
  <c r="J956" i="1"/>
  <c r="J955" i="1"/>
  <c r="J954" i="1"/>
  <c r="J953" i="1"/>
  <c r="J952" i="1"/>
  <c r="J951" i="1"/>
  <c r="J950" i="1"/>
  <c r="J949" i="1"/>
  <c r="J948" i="1"/>
  <c r="J947" i="1"/>
  <c r="J946" i="1"/>
  <c r="J945" i="1"/>
  <c r="J943" i="1"/>
  <c r="J942" i="1"/>
  <c r="J941" i="1"/>
  <c r="J940" i="1"/>
  <c r="J939" i="1"/>
  <c r="J938" i="1"/>
  <c r="J936" i="1"/>
  <c r="J935" i="1"/>
  <c r="J934" i="1"/>
  <c r="J933" i="1"/>
  <c r="J931" i="1"/>
  <c r="J930" i="1"/>
  <c r="J929" i="1"/>
  <c r="J928" i="1"/>
  <c r="J927" i="1"/>
  <c r="J926" i="1"/>
  <c r="J925" i="1"/>
  <c r="J924" i="1"/>
  <c r="J923" i="1"/>
  <c r="J922" i="1"/>
  <c r="J921" i="1"/>
  <c r="J920" i="1"/>
  <c r="J917" i="1"/>
  <c r="J916" i="1"/>
  <c r="J915" i="1"/>
  <c r="J914" i="1"/>
  <c r="J913" i="1"/>
  <c r="J911" i="1"/>
  <c r="J910" i="1"/>
  <c r="J909" i="1"/>
  <c r="J908" i="1"/>
  <c r="J907" i="1"/>
  <c r="J906" i="1"/>
  <c r="J905" i="1"/>
  <c r="J903" i="1"/>
  <c r="J900" i="1"/>
  <c r="J899" i="1"/>
  <c r="J898" i="1"/>
  <c r="J897" i="1"/>
  <c r="J896" i="1"/>
  <c r="L896" i="1" s="1"/>
  <c r="J895" i="1"/>
  <c r="J894" i="1"/>
  <c r="J893" i="1"/>
  <c r="J892" i="1"/>
  <c r="J891" i="1"/>
  <c r="J890" i="1"/>
  <c r="J889" i="1"/>
  <c r="J888" i="1"/>
  <c r="J887" i="1"/>
  <c r="J886" i="1"/>
  <c r="L886" i="1" s="1"/>
  <c r="J885" i="1"/>
  <c r="J884" i="1"/>
  <c r="J883" i="1"/>
  <c r="J881" i="1"/>
  <c r="J879" i="1"/>
  <c r="J878" i="1"/>
  <c r="J877" i="1"/>
  <c r="L877" i="1" s="1"/>
  <c r="M877" i="1" s="1"/>
  <c r="J875" i="1"/>
  <c r="J874" i="1"/>
  <c r="J873" i="1"/>
  <c r="J872" i="1"/>
  <c r="J871" i="1"/>
  <c r="J870" i="1"/>
  <c r="J869" i="1"/>
  <c r="J868" i="1"/>
  <c r="J867" i="1"/>
  <c r="J866" i="1"/>
  <c r="J865" i="1"/>
  <c r="J864" i="1"/>
  <c r="J863" i="1"/>
  <c r="J862" i="1"/>
  <c r="J861" i="1"/>
  <c r="J859" i="1"/>
  <c r="J858" i="1"/>
  <c r="J856" i="1"/>
  <c r="J855" i="1"/>
  <c r="J854" i="1"/>
  <c r="J853" i="1"/>
  <c r="J851" i="1"/>
  <c r="J849" i="1"/>
  <c r="J848" i="1"/>
  <c r="J846" i="1"/>
  <c r="J845" i="1"/>
  <c r="J844" i="1"/>
  <c r="J841" i="1"/>
  <c r="J840" i="1"/>
  <c r="J838" i="1"/>
  <c r="J837" i="1"/>
  <c r="J836" i="1"/>
  <c r="J835" i="1"/>
  <c r="J834" i="1"/>
  <c r="J833" i="1"/>
  <c r="J831" i="1"/>
  <c r="J830" i="1"/>
  <c r="J829" i="1"/>
  <c r="J828" i="1"/>
  <c r="J827" i="1"/>
  <c r="J826" i="1"/>
  <c r="J825" i="1"/>
  <c r="J824" i="1"/>
  <c r="J823" i="1"/>
  <c r="J822" i="1"/>
  <c r="J821" i="1"/>
  <c r="J820" i="1"/>
  <c r="J819" i="1"/>
  <c r="J818" i="1"/>
  <c r="J817" i="1"/>
  <c r="J815" i="1"/>
  <c r="J814" i="1"/>
  <c r="J813" i="1"/>
  <c r="J812" i="1"/>
  <c r="J811" i="1"/>
  <c r="J810" i="1"/>
  <c r="J809" i="1"/>
  <c r="J808" i="1"/>
  <c r="J807" i="1"/>
  <c r="J806" i="1"/>
  <c r="J805" i="1"/>
  <c r="J804" i="1"/>
  <c r="J802" i="1"/>
  <c r="J801" i="1"/>
  <c r="J800" i="1"/>
  <c r="J799" i="1"/>
  <c r="J798" i="1"/>
  <c r="J797" i="1"/>
  <c r="J796" i="1"/>
  <c r="J795" i="1"/>
  <c r="J794" i="1"/>
  <c r="J793" i="1"/>
  <c r="J792" i="1"/>
  <c r="J791" i="1"/>
  <c r="J790" i="1"/>
  <c r="J788" i="1"/>
  <c r="J787" i="1"/>
  <c r="J786" i="1"/>
  <c r="J785" i="1"/>
  <c r="J784" i="1"/>
  <c r="J783" i="1"/>
  <c r="J782" i="1"/>
  <c r="J781" i="1"/>
  <c r="J778" i="1"/>
  <c r="J777" i="1"/>
  <c r="J773" i="1"/>
  <c r="J772" i="1"/>
  <c r="J771" i="1"/>
  <c r="J770" i="1"/>
  <c r="J769" i="1"/>
  <c r="J768" i="1"/>
  <c r="J767" i="1"/>
  <c r="J766" i="1"/>
  <c r="J765" i="1"/>
  <c r="J764" i="1"/>
  <c r="J763" i="1"/>
  <c r="J762" i="1"/>
  <c r="J761" i="1"/>
  <c r="J760" i="1"/>
  <c r="J759" i="1"/>
  <c r="J758" i="1"/>
  <c r="J757" i="1"/>
  <c r="J755" i="1"/>
  <c r="J754" i="1"/>
  <c r="J753" i="1"/>
  <c r="J751" i="1"/>
  <c r="J750" i="1"/>
  <c r="J749" i="1"/>
  <c r="J748" i="1"/>
  <c r="J747" i="1"/>
  <c r="J746" i="1"/>
  <c r="J745" i="1"/>
  <c r="J742" i="1"/>
  <c r="J741" i="1"/>
  <c r="J739" i="1"/>
  <c r="J738" i="1"/>
  <c r="J737" i="1"/>
  <c r="J735" i="1"/>
  <c r="J734" i="1"/>
  <c r="J732" i="1"/>
  <c r="J731" i="1"/>
  <c r="J730" i="1"/>
  <c r="J729" i="1"/>
  <c r="J728" i="1"/>
  <c r="J726" i="1"/>
  <c r="J725" i="1"/>
  <c r="J724" i="1"/>
  <c r="J723" i="1"/>
  <c r="J722" i="1"/>
  <c r="J721" i="1"/>
  <c r="J720" i="1"/>
  <c r="J719" i="1"/>
  <c r="J718" i="1"/>
  <c r="J717" i="1"/>
  <c r="J716" i="1"/>
  <c r="J715" i="1"/>
  <c r="J714" i="1"/>
  <c r="J713" i="1"/>
  <c r="J712" i="1"/>
  <c r="J711" i="1"/>
  <c r="J710" i="1"/>
  <c r="J708" i="1"/>
  <c r="J707" i="1"/>
  <c r="J706" i="1"/>
  <c r="J705" i="1"/>
  <c r="J704" i="1"/>
  <c r="J703" i="1"/>
  <c r="J702" i="1"/>
  <c r="J701" i="1"/>
  <c r="J700" i="1"/>
  <c r="J699" i="1"/>
  <c r="J698" i="1"/>
  <c r="J697" i="1"/>
  <c r="J696" i="1"/>
  <c r="J695" i="1"/>
  <c r="J694" i="1"/>
  <c r="J693" i="1"/>
  <c r="J692" i="1"/>
  <c r="J691" i="1"/>
  <c r="J689" i="1"/>
  <c r="J688" i="1"/>
  <c r="J687" i="1"/>
  <c r="J686" i="1"/>
  <c r="J685" i="1"/>
  <c r="J684" i="1"/>
  <c r="J683" i="1"/>
  <c r="J682" i="1"/>
  <c r="J681" i="1"/>
  <c r="J679" i="1"/>
  <c r="J678" i="1"/>
  <c r="J677" i="1"/>
  <c r="J676" i="1"/>
  <c r="J675" i="1"/>
  <c r="J674" i="1"/>
  <c r="J673" i="1"/>
  <c r="J672" i="1"/>
  <c r="J671" i="1"/>
  <c r="J670" i="1"/>
  <c r="J669" i="1"/>
  <c r="J667" i="1"/>
  <c r="J666" i="1"/>
  <c r="J665" i="1"/>
  <c r="J664" i="1"/>
  <c r="J663" i="1"/>
  <c r="J662" i="1"/>
  <c r="J661" i="1"/>
  <c r="J660" i="1"/>
  <c r="J658" i="1"/>
  <c r="J657" i="1"/>
  <c r="J656" i="1"/>
  <c r="J655" i="1"/>
  <c r="J654" i="1"/>
  <c r="J653" i="1"/>
  <c r="J652" i="1"/>
  <c r="J651" i="1"/>
  <c r="J650" i="1"/>
  <c r="J649" i="1"/>
  <c r="J648" i="1"/>
  <c r="J647" i="1"/>
  <c r="J646" i="1"/>
  <c r="J645" i="1"/>
  <c r="J644" i="1"/>
  <c r="J642" i="1"/>
  <c r="J641" i="1"/>
  <c r="J639" i="1"/>
  <c r="J638" i="1"/>
  <c r="J637" i="1"/>
  <c r="J635" i="1"/>
  <c r="J634" i="1"/>
  <c r="J633" i="1"/>
  <c r="J632" i="1"/>
  <c r="J631" i="1"/>
  <c r="J630" i="1"/>
  <c r="J629" i="1"/>
  <c r="J628" i="1"/>
  <c r="J627" i="1"/>
  <c r="J626" i="1"/>
  <c r="J623" i="1"/>
  <c r="J621" i="1"/>
  <c r="J620" i="1"/>
  <c r="J619" i="1"/>
  <c r="J618" i="1"/>
  <c r="J617" i="1"/>
  <c r="J615" i="1"/>
  <c r="J614" i="1"/>
  <c r="J613" i="1"/>
  <c r="J611" i="1"/>
  <c r="J609" i="1"/>
  <c r="J608" i="1"/>
  <c r="J607" i="1"/>
  <c r="J606" i="1"/>
  <c r="J604" i="1"/>
  <c r="J603" i="1"/>
  <c r="J602" i="1"/>
  <c r="J601" i="1"/>
  <c r="J600" i="1"/>
  <c r="J599" i="1"/>
  <c r="J598" i="1"/>
  <c r="J597" i="1"/>
  <c r="J595" i="1"/>
  <c r="J594" i="1"/>
  <c r="J593" i="1"/>
  <c r="J592" i="1"/>
  <c r="J591" i="1"/>
  <c r="J590" i="1"/>
  <c r="J589" i="1"/>
  <c r="J588" i="1"/>
  <c r="J587" i="1"/>
  <c r="J586" i="1"/>
  <c r="J585" i="1"/>
  <c r="J584" i="1"/>
  <c r="J583" i="1"/>
  <c r="J581" i="1"/>
  <c r="J580" i="1"/>
  <c r="J579" i="1"/>
  <c r="J578" i="1"/>
  <c r="J577" i="1"/>
  <c r="J576" i="1"/>
  <c r="L576" i="1" s="1"/>
  <c r="M576" i="1" s="1"/>
  <c r="N576" i="1" s="1"/>
  <c r="J574" i="1"/>
  <c r="J573" i="1"/>
  <c r="J571" i="1"/>
  <c r="J570" i="1"/>
  <c r="J569" i="1"/>
  <c r="J568" i="1"/>
  <c r="J567" i="1"/>
  <c r="J566" i="1"/>
  <c r="J565" i="1"/>
  <c r="J564" i="1"/>
  <c r="J563" i="1"/>
  <c r="J560" i="1"/>
  <c r="J558" i="1"/>
  <c r="J556" i="1"/>
  <c r="J555" i="1"/>
  <c r="J554" i="1"/>
  <c r="J553" i="1"/>
  <c r="J552" i="1"/>
  <c r="J550" i="1"/>
  <c r="J549" i="1"/>
  <c r="J548" i="1"/>
  <c r="J547" i="1"/>
  <c r="J546" i="1"/>
  <c r="J545" i="1"/>
  <c r="J544" i="1"/>
  <c r="J543" i="1"/>
  <c r="J542" i="1"/>
  <c r="J541" i="1"/>
  <c r="J540" i="1"/>
  <c r="J539" i="1"/>
  <c r="J537" i="1"/>
  <c r="J536" i="1"/>
  <c r="J535" i="1"/>
  <c r="J534" i="1"/>
  <c r="J532" i="1"/>
  <c r="J531" i="1"/>
  <c r="J530" i="1"/>
  <c r="J529" i="1"/>
  <c r="J528" i="1"/>
  <c r="J527" i="1"/>
  <c r="J526" i="1"/>
  <c r="J525" i="1"/>
  <c r="J524" i="1"/>
  <c r="J523" i="1"/>
  <c r="J522" i="1"/>
  <c r="J521" i="1"/>
  <c r="J520" i="1"/>
  <c r="J518" i="1"/>
  <c r="J516" i="1"/>
  <c r="J515" i="1"/>
  <c r="J514" i="1"/>
  <c r="J512" i="1"/>
  <c r="J511" i="1"/>
  <c r="J510" i="1"/>
  <c r="J509" i="1"/>
  <c r="J508" i="1"/>
  <c r="J507" i="1"/>
  <c r="J504" i="1"/>
  <c r="J503" i="1"/>
  <c r="J502" i="1"/>
  <c r="J500" i="1"/>
  <c r="J499" i="1"/>
  <c r="J498" i="1"/>
  <c r="J497" i="1"/>
  <c r="J496" i="1"/>
  <c r="J494" i="1"/>
  <c r="J493" i="1"/>
  <c r="J492" i="1"/>
  <c r="J491" i="1"/>
  <c r="J489" i="1"/>
  <c r="J487" i="1"/>
  <c r="J486" i="1"/>
  <c r="J485" i="1"/>
  <c r="J484" i="1"/>
  <c r="J483" i="1"/>
  <c r="J482" i="1"/>
  <c r="J481" i="1"/>
  <c r="J480" i="1"/>
  <c r="J479" i="1"/>
  <c r="J478" i="1"/>
  <c r="J477" i="1"/>
  <c r="J476" i="1"/>
  <c r="J475" i="1"/>
  <c r="J474" i="1"/>
  <c r="J472" i="1"/>
  <c r="J471" i="1"/>
  <c r="J470" i="1"/>
  <c r="J469" i="1"/>
  <c r="J467" i="1"/>
  <c r="J466" i="1"/>
  <c r="J464" i="1"/>
  <c r="J463" i="1"/>
  <c r="J462" i="1"/>
  <c r="J461" i="1"/>
  <c r="J460" i="1"/>
  <c r="J459" i="1"/>
  <c r="J458" i="1"/>
  <c r="J457" i="1"/>
  <c r="J456" i="1"/>
  <c r="J455" i="1"/>
  <c r="J453" i="1"/>
  <c r="J452" i="1"/>
  <c r="J451" i="1"/>
  <c r="J450" i="1"/>
  <c r="J449" i="1"/>
  <c r="J448" i="1"/>
  <c r="L448" i="1" s="1"/>
  <c r="M448" i="1" s="1"/>
  <c r="N448" i="1" s="1"/>
  <c r="J447" i="1"/>
  <c r="J446" i="1"/>
  <c r="J444" i="1"/>
  <c r="J443" i="1"/>
  <c r="J442" i="1"/>
  <c r="J441" i="1"/>
  <c r="J440" i="1"/>
  <c r="J436" i="1"/>
  <c r="J435" i="1"/>
  <c r="J434" i="1"/>
  <c r="J433" i="1"/>
  <c r="J431" i="1"/>
  <c r="J430" i="1"/>
  <c r="J429" i="1"/>
  <c r="J428" i="1"/>
  <c r="J426" i="1"/>
  <c r="J424" i="1"/>
  <c r="J423" i="1"/>
  <c r="J422" i="1"/>
  <c r="J421" i="1"/>
  <c r="J420" i="1"/>
  <c r="J419" i="1"/>
  <c r="J418" i="1"/>
  <c r="J416" i="1"/>
  <c r="J415" i="1"/>
  <c r="J413" i="1"/>
  <c r="J411" i="1"/>
  <c r="J410" i="1"/>
  <c r="J409" i="1"/>
  <c r="J408" i="1"/>
  <c r="J407" i="1"/>
  <c r="J406" i="1"/>
  <c r="J405" i="1"/>
  <c r="J403" i="1"/>
  <c r="J402" i="1"/>
  <c r="J401" i="1"/>
  <c r="J400" i="1"/>
  <c r="J399" i="1"/>
  <c r="J398" i="1"/>
  <c r="J397"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8" i="1"/>
  <c r="J367" i="1"/>
  <c r="J365" i="1"/>
  <c r="J363" i="1"/>
  <c r="J362" i="1"/>
  <c r="J361" i="1"/>
  <c r="J359" i="1"/>
  <c r="J358" i="1"/>
  <c r="J357" i="1"/>
  <c r="J356" i="1"/>
  <c r="J355" i="1"/>
  <c r="J352" i="1"/>
  <c r="J350" i="1"/>
  <c r="J349" i="1"/>
  <c r="J348" i="1"/>
  <c r="J347" i="1"/>
  <c r="J346" i="1"/>
  <c r="J345" i="1"/>
  <c r="J344" i="1"/>
  <c r="J343" i="1"/>
  <c r="J342" i="1"/>
  <c r="J341" i="1"/>
  <c r="J340" i="1"/>
  <c r="J339" i="1"/>
  <c r="J338" i="1"/>
  <c r="J337" i="1"/>
  <c r="J334" i="1"/>
  <c r="J333" i="1"/>
  <c r="J332" i="1"/>
  <c r="J331" i="1"/>
  <c r="J330" i="1"/>
  <c r="J329" i="1"/>
  <c r="J328" i="1"/>
  <c r="J327" i="1"/>
  <c r="J326" i="1"/>
  <c r="J325" i="1"/>
  <c r="J324" i="1"/>
  <c r="J321" i="1"/>
  <c r="J320" i="1"/>
  <c r="J319" i="1"/>
  <c r="J318" i="1"/>
  <c r="J316" i="1"/>
  <c r="J315" i="1"/>
  <c r="J314" i="1"/>
  <c r="J313" i="1"/>
  <c r="J312" i="1"/>
  <c r="J311" i="1"/>
  <c r="J310" i="1"/>
  <c r="J309" i="1"/>
  <c r="J308" i="1"/>
  <c r="J306" i="1"/>
  <c r="J305" i="1"/>
  <c r="J304" i="1"/>
  <c r="J302" i="1"/>
  <c r="J301" i="1"/>
  <c r="J300" i="1"/>
  <c r="J298" i="1"/>
  <c r="J297" i="1"/>
  <c r="J296" i="1"/>
  <c r="J295" i="1"/>
  <c r="J294" i="1"/>
  <c r="J293" i="1"/>
  <c r="J292" i="1"/>
  <c r="J291" i="1"/>
  <c r="J290" i="1"/>
  <c r="J289" i="1"/>
  <c r="J288" i="1"/>
  <c r="J287" i="1"/>
  <c r="J286" i="1"/>
  <c r="J285" i="1"/>
  <c r="J284" i="1"/>
  <c r="J283" i="1"/>
  <c r="J282" i="1"/>
  <c r="J281" i="1"/>
  <c r="J278" i="1"/>
  <c r="J277" i="1"/>
  <c r="J276" i="1"/>
  <c r="J275" i="1"/>
  <c r="J274" i="1"/>
  <c r="J271" i="1"/>
  <c r="J270" i="1"/>
  <c r="J269" i="1"/>
  <c r="J268" i="1"/>
  <c r="J267" i="1"/>
  <c r="J266" i="1"/>
  <c r="J265" i="1"/>
  <c r="J264" i="1"/>
  <c r="J262" i="1"/>
  <c r="J261" i="1"/>
  <c r="J260" i="1"/>
  <c r="J259" i="1"/>
  <c r="J258" i="1"/>
  <c r="J257" i="1"/>
  <c r="J256" i="1"/>
  <c r="J255" i="1"/>
  <c r="J254" i="1"/>
  <c r="J253" i="1"/>
  <c r="J252" i="1"/>
  <c r="J251" i="1"/>
  <c r="J250" i="1"/>
  <c r="J249" i="1"/>
  <c r="J248" i="1"/>
  <c r="J247" i="1"/>
  <c r="J245" i="1"/>
  <c r="J244" i="1"/>
  <c r="J243" i="1"/>
  <c r="J240" i="1"/>
  <c r="J239" i="1"/>
  <c r="J237" i="1"/>
  <c r="J236" i="1"/>
  <c r="J235" i="1"/>
  <c r="J234" i="1"/>
  <c r="J233" i="1"/>
  <c r="J232" i="1"/>
  <c r="J231" i="1"/>
  <c r="J230" i="1"/>
  <c r="J226" i="1"/>
  <c r="J222" i="1"/>
  <c r="J221" i="1"/>
  <c r="J220" i="1"/>
  <c r="J219" i="1"/>
  <c r="J218" i="1"/>
  <c r="J217" i="1"/>
  <c r="J215" i="1"/>
  <c r="J214" i="1"/>
  <c r="J212" i="1"/>
  <c r="J211" i="1"/>
  <c r="J210" i="1"/>
  <c r="J209" i="1"/>
  <c r="J208" i="1"/>
  <c r="J207" i="1"/>
  <c r="J206" i="1"/>
  <c r="J205" i="1"/>
  <c r="J204" i="1"/>
  <c r="J203" i="1"/>
  <c r="J202" i="1"/>
  <c r="J200" i="1"/>
  <c r="J199" i="1"/>
  <c r="J198" i="1"/>
  <c r="J196" i="1"/>
  <c r="J195" i="1"/>
  <c r="J194" i="1"/>
  <c r="J193" i="1"/>
  <c r="J192" i="1"/>
  <c r="J191" i="1"/>
  <c r="J188" i="1"/>
  <c r="J187" i="1"/>
  <c r="J186" i="1"/>
  <c r="J185" i="1"/>
  <c r="J184" i="1"/>
  <c r="J183" i="1"/>
  <c r="J182" i="1"/>
  <c r="J181" i="1"/>
  <c r="J180" i="1"/>
  <c r="J179" i="1"/>
  <c r="J178" i="1"/>
  <c r="J177" i="1"/>
  <c r="J176" i="1"/>
  <c r="J174" i="1"/>
  <c r="J172" i="1"/>
  <c r="J170" i="1"/>
  <c r="J169" i="1"/>
  <c r="J168" i="1"/>
  <c r="J167" i="1"/>
  <c r="J166" i="1"/>
  <c r="J164" i="1"/>
  <c r="J163" i="1"/>
  <c r="J162" i="1"/>
  <c r="J161" i="1"/>
  <c r="J160" i="1"/>
  <c r="J159" i="1"/>
  <c r="J157" i="1"/>
  <c r="J156" i="1"/>
  <c r="J155" i="1"/>
  <c r="J154" i="1"/>
  <c r="J153" i="1"/>
  <c r="J152" i="1"/>
  <c r="J151" i="1"/>
  <c r="J149" i="1"/>
  <c r="J148" i="1"/>
  <c r="J146" i="1"/>
  <c r="J145" i="1"/>
  <c r="J144" i="1"/>
  <c r="J142" i="1"/>
  <c r="J141" i="1"/>
  <c r="J140" i="1"/>
  <c r="J139" i="1"/>
  <c r="J138" i="1"/>
  <c r="J137" i="1"/>
  <c r="J136" i="1"/>
  <c r="J135" i="1"/>
  <c r="J133" i="1"/>
  <c r="J132" i="1"/>
  <c r="J131" i="1"/>
  <c r="J129" i="1"/>
  <c r="J128" i="1"/>
  <c r="J127" i="1"/>
  <c r="J126" i="1"/>
  <c r="J125" i="1"/>
  <c r="J124" i="1"/>
  <c r="J123" i="1"/>
  <c r="J122" i="1"/>
  <c r="J121" i="1"/>
  <c r="J118" i="1"/>
  <c r="J117" i="1"/>
  <c r="J115" i="1"/>
  <c r="J114" i="1"/>
  <c r="J113" i="1"/>
  <c r="J112" i="1"/>
  <c r="J110" i="1"/>
  <c r="J109" i="1"/>
  <c r="J108" i="1"/>
  <c r="J107" i="1"/>
  <c r="J106" i="1"/>
  <c r="J105" i="1"/>
  <c r="J104" i="1"/>
  <c r="J103" i="1"/>
  <c r="J102" i="1"/>
  <c r="J101" i="1"/>
  <c r="J97" i="1"/>
  <c r="J96" i="1"/>
  <c r="J95" i="1"/>
  <c r="J94" i="1"/>
  <c r="J93" i="1"/>
  <c r="J92" i="1"/>
  <c r="J90" i="1"/>
  <c r="J89" i="1"/>
  <c r="J88" i="1"/>
  <c r="J87" i="1"/>
  <c r="J86" i="1"/>
  <c r="J85" i="1"/>
  <c r="J84" i="1"/>
  <c r="J83" i="1"/>
  <c r="J81" i="1"/>
  <c r="J79" i="1"/>
  <c r="J78" i="1"/>
  <c r="J77" i="1"/>
  <c r="J76" i="1"/>
  <c r="J75" i="1"/>
  <c r="J74" i="1"/>
  <c r="J71" i="1"/>
  <c r="J70" i="1"/>
  <c r="L70" i="1" s="1"/>
  <c r="J69" i="1"/>
  <c r="J68" i="1"/>
  <c r="J67" i="1"/>
  <c r="J66" i="1"/>
  <c r="J65" i="1"/>
  <c r="J62" i="1"/>
  <c r="J61" i="1"/>
  <c r="J58" i="1"/>
  <c r="J57" i="1"/>
  <c r="J56" i="1"/>
  <c r="J54" i="1"/>
  <c r="J53" i="1"/>
  <c r="J52" i="1"/>
  <c r="J48" i="1"/>
  <c r="J47" i="1"/>
  <c r="J46" i="1"/>
  <c r="J45" i="1"/>
  <c r="J44" i="1"/>
  <c r="J43" i="1"/>
  <c r="J42" i="1"/>
  <c r="J41" i="1"/>
  <c r="J40" i="1"/>
  <c r="J39" i="1"/>
  <c r="J38" i="1"/>
  <c r="J37" i="1"/>
  <c r="J36" i="1"/>
  <c r="J35" i="1"/>
  <c r="J34" i="1"/>
  <c r="J33" i="1"/>
  <c r="J32" i="1"/>
  <c r="J31" i="1"/>
  <c r="J30" i="1"/>
  <c r="J28" i="1"/>
  <c r="J27" i="1"/>
  <c r="J26" i="1"/>
  <c r="J24" i="1"/>
  <c r="J23" i="1"/>
  <c r="J22" i="1"/>
  <c r="J21" i="1"/>
  <c r="J20" i="1"/>
  <c r="J19" i="1"/>
  <c r="J18" i="1"/>
  <c r="J17" i="1"/>
  <c r="J16" i="1"/>
  <c r="J15" i="1"/>
  <c r="J14" i="1"/>
  <c r="J13" i="1"/>
  <c r="J12" i="1"/>
  <c r="J11" i="1"/>
  <c r="J10" i="1"/>
  <c r="J9" i="1"/>
  <c r="J8" i="1"/>
  <c r="J7" i="1"/>
  <c r="J6" i="1"/>
  <c r="J5" i="1"/>
  <c r="J4" i="1"/>
  <c r="J3" i="1"/>
  <c r="K1001" i="1"/>
  <c r="I26" i="5"/>
  <c r="J23" i="5" s="1"/>
  <c r="A1002" i="1"/>
  <c r="A649" i="1"/>
  <c r="A629" i="1"/>
  <c r="A929" i="1"/>
  <c r="A638" i="1"/>
  <c r="A981" i="1"/>
  <c r="A889" i="1"/>
  <c r="A822" i="1"/>
  <c r="A61" i="1"/>
  <c r="A712" i="1"/>
  <c r="A91" i="1"/>
  <c r="A988" i="1"/>
  <c r="A897" i="1"/>
  <c r="A790" i="1"/>
  <c r="A770" i="1"/>
  <c r="A630" i="1"/>
  <c r="A610" i="1"/>
  <c r="A566" i="1"/>
  <c r="A404" i="1"/>
  <c r="A145" i="1"/>
  <c r="A901" i="1"/>
  <c r="A784" i="1"/>
  <c r="A90" i="1"/>
  <c r="A978" i="1"/>
  <c r="A927" i="1"/>
  <c r="A779" i="1"/>
  <c r="A672" i="1"/>
  <c r="A639" i="1"/>
  <c r="A582" i="1"/>
  <c r="A565" i="1"/>
  <c r="A624" i="1"/>
  <c r="A379" i="1"/>
  <c r="A260" i="1"/>
  <c r="A231" i="1"/>
  <c r="A341" i="1"/>
  <c r="A332" i="1"/>
  <c r="A147" i="1"/>
  <c r="A928" i="1"/>
  <c r="A888" i="1"/>
  <c r="A841" i="1"/>
  <c r="A791" i="1"/>
  <c r="A781" i="1"/>
  <c r="A771" i="1"/>
  <c r="A641" i="1"/>
  <c r="A611" i="1"/>
  <c r="A431" i="1"/>
  <c r="A782" i="1"/>
  <c r="A559" i="1"/>
  <c r="A960" i="1"/>
  <c r="A848" i="1"/>
  <c r="A800" i="1"/>
  <c r="A769" i="1"/>
  <c r="A591" i="1"/>
  <c r="A482" i="1"/>
  <c r="A890" i="1"/>
  <c r="A999" i="1"/>
  <c r="A880" i="1"/>
  <c r="A843" i="1"/>
  <c r="A773" i="1"/>
  <c r="A733" i="1"/>
  <c r="A267" i="1"/>
  <c r="A54" i="1"/>
  <c r="A386" i="1"/>
  <c r="A842" i="1"/>
  <c r="A915" i="1"/>
  <c r="A875" i="1"/>
  <c r="A866" i="1"/>
  <c r="A837" i="1"/>
  <c r="A799" i="1"/>
  <c r="A749" i="1"/>
  <c r="A719" i="1"/>
  <c r="A659" i="1"/>
  <c r="A637" i="1"/>
  <c r="A590" i="1"/>
  <c r="A555" i="1"/>
  <c r="A172" i="1"/>
  <c r="A948" i="1"/>
  <c r="A785" i="1"/>
  <c r="A745" i="1"/>
  <c r="A595" i="1"/>
  <c r="A772" i="1"/>
  <c r="A503" i="1"/>
  <c r="A18" i="1"/>
  <c r="A761" i="1"/>
  <c r="A834" i="1"/>
  <c r="A551" i="1"/>
  <c r="A838" i="1"/>
  <c r="A941" i="1"/>
  <c r="A914" i="1"/>
  <c r="A874" i="1"/>
  <c r="A798" i="1"/>
  <c r="A698" i="1"/>
  <c r="A636" i="1"/>
  <c r="A617" i="1"/>
  <c r="A607" i="1"/>
  <c r="A598" i="1"/>
  <c r="A644" i="1"/>
  <c r="A463" i="1"/>
  <c r="A854" i="1"/>
  <c r="A20" i="1"/>
  <c r="A946" i="1"/>
  <c r="A568" i="1"/>
  <c r="A461" i="1"/>
  <c r="A230" i="1"/>
  <c r="A723" i="1"/>
  <c r="A612" i="1"/>
  <c r="A413" i="1"/>
  <c r="A45" i="1"/>
  <c r="A558" i="1"/>
  <c r="A539" i="1"/>
  <c r="A502" i="1"/>
  <c r="A450" i="1"/>
  <c r="A156" i="1"/>
  <c r="A937" i="1"/>
  <c r="A735" i="1"/>
  <c r="A540" i="1"/>
  <c r="A966" i="1"/>
  <c r="A902" i="1"/>
  <c r="A884" i="1"/>
  <c r="A797" i="1"/>
  <c r="A678" i="1"/>
  <c r="A657" i="1"/>
  <c r="A616" i="1"/>
  <c r="A335" i="1"/>
  <c r="A317" i="1"/>
  <c r="A308" i="1"/>
  <c r="A234" i="1"/>
  <c r="A972" i="1"/>
  <c r="A920" i="1"/>
  <c r="A704" i="1"/>
  <c r="A469" i="1"/>
  <c r="A743" i="1"/>
  <c r="A965" i="1"/>
  <c r="A922" i="1"/>
  <c r="A873" i="1"/>
  <c r="A863" i="1"/>
  <c r="A825" i="1"/>
  <c r="A706" i="1"/>
  <c r="A696" i="1"/>
  <c r="A656" i="1"/>
  <c r="A615" i="1"/>
  <c r="A526" i="1"/>
  <c r="A909" i="1"/>
  <c r="A974" i="1"/>
  <c r="A8" i="1"/>
  <c r="A950" i="1"/>
  <c r="A795" i="1"/>
  <c r="A430" i="1"/>
  <c r="A206" i="1"/>
  <c r="A490" i="1"/>
  <c r="A106" i="1"/>
  <c r="A971" i="1"/>
  <c r="A832" i="1"/>
  <c r="A886" i="1"/>
  <c r="A570" i="1"/>
  <c r="A190" i="1"/>
  <c r="A699" i="1"/>
  <c r="A651" i="1"/>
  <c r="A542" i="1"/>
  <c r="A470" i="1"/>
  <c r="A780" i="1"/>
  <c r="A48" i="1"/>
  <c r="A936" i="1"/>
  <c r="A805" i="1"/>
  <c r="A360" i="1"/>
  <c r="A216" i="1"/>
  <c r="A84" i="1"/>
  <c r="A554" i="1"/>
  <c r="A240" i="1"/>
  <c r="A122" i="1"/>
  <c r="A432" i="1"/>
  <c r="J857" i="1" l="1"/>
  <c r="J158" i="1"/>
  <c r="J213" i="1"/>
  <c r="L213" i="1" s="1"/>
  <c r="M213" i="1" s="1"/>
  <c r="N213" i="1" s="1"/>
  <c r="J465" i="1"/>
  <c r="J272" i="1"/>
  <c r="J445" i="1"/>
  <c r="J912" i="1"/>
  <c r="J985" i="1"/>
  <c r="J901" i="1"/>
  <c r="J432" i="1"/>
  <c r="J25" i="1"/>
  <c r="J242" i="1"/>
  <c r="L242" i="1" s="1"/>
  <c r="M242" i="1" s="1"/>
  <c r="N242" i="1" s="1"/>
  <c r="J229" i="1"/>
  <c r="J839" i="1"/>
  <c r="J29" i="1"/>
  <c r="J303" i="1"/>
  <c r="L303" i="1" s="1"/>
  <c r="M303" i="1" s="1"/>
  <c r="N303" i="1" s="1"/>
  <c r="J49" i="1"/>
  <c r="J80" i="1"/>
  <c r="J280" i="1"/>
  <c r="J150" i="1"/>
  <c r="J659" i="1"/>
  <c r="J995" i="1"/>
  <c r="J100" i="1"/>
  <c r="L100" i="1" s="1"/>
  <c r="M100" i="1" s="1"/>
  <c r="J437" i="1"/>
  <c r="L437" i="1" s="1"/>
  <c r="M437" i="1" s="1"/>
  <c r="N437" i="1" s="1"/>
  <c r="J454" i="1"/>
  <c r="L454" i="1" s="1"/>
  <c r="M454" i="1" s="1"/>
  <c r="N454" i="1" s="1"/>
  <c r="J625" i="1"/>
  <c r="L625" i="1" s="1"/>
  <c r="M625" i="1" s="1"/>
  <c r="N625" i="1" s="1"/>
  <c r="J98" i="1"/>
  <c r="L98" i="1" s="1"/>
  <c r="M98" i="1" s="1"/>
  <c r="N98" i="1" s="1"/>
  <c r="J847" i="1"/>
  <c r="J351" i="1"/>
  <c r="L351" i="1" s="1"/>
  <c r="M351" i="1" s="1"/>
  <c r="N351" i="1" s="1"/>
  <c r="J201" i="1"/>
  <c r="L201" i="1" s="1"/>
  <c r="M201" i="1" s="1"/>
  <c r="N201" i="1" s="1"/>
  <c r="J709" i="1"/>
  <c r="L709" i="1" s="1"/>
  <c r="M709" i="1" s="1"/>
  <c r="N709" i="1" s="1"/>
  <c r="J643" i="1"/>
  <c r="J120" i="1"/>
  <c r="L120" i="1" s="1"/>
  <c r="M120" i="1" s="1"/>
  <c r="N120" i="1" s="1"/>
  <c r="J882" i="1"/>
  <c r="J412" i="1"/>
  <c r="L412" i="1" s="1"/>
  <c r="M412" i="1" s="1"/>
  <c r="J73" i="1"/>
  <c r="L73" i="1" s="1"/>
  <c r="M73" i="1" s="1"/>
  <c r="J776" i="1"/>
  <c r="J60" i="1"/>
  <c r="L60" i="1" s="1"/>
  <c r="M60" i="1" s="1"/>
  <c r="N60" i="1" s="1"/>
  <c r="J360" i="1"/>
  <c r="L360" i="1" s="1"/>
  <c r="M360" i="1" s="1"/>
  <c r="N360" i="1" s="1"/>
  <c r="J937" i="1"/>
  <c r="L937" i="1" s="1"/>
  <c r="M937" i="1" s="1"/>
  <c r="N937" i="1" s="1"/>
  <c r="J727" i="1"/>
  <c r="L727" i="1" s="1"/>
  <c r="M727" i="1" s="1"/>
  <c r="N727" i="1" s="1"/>
  <c r="J116" i="1"/>
  <c r="J396" i="1"/>
  <c r="L396" i="1" s="1"/>
  <c r="M396" i="1" s="1"/>
  <c r="N396" i="1" s="1"/>
  <c r="J932" i="1"/>
  <c r="J774" i="1"/>
  <c r="J64" i="1"/>
  <c r="L64" i="1" s="1"/>
  <c r="M64" i="1" s="1"/>
  <c r="J134" i="1"/>
  <c r="L134" i="1" s="1"/>
  <c r="M134" i="1" s="1"/>
  <c r="N134" i="1" s="1"/>
  <c r="J744" i="1"/>
  <c r="L744" i="1" s="1"/>
  <c r="M744" i="1" s="1"/>
  <c r="N744" i="1" s="1"/>
  <c r="J816" i="1"/>
  <c r="J99" i="1"/>
  <c r="L99" i="1" s="1"/>
  <c r="M99" i="1" s="1"/>
  <c r="N99" i="1" s="1"/>
  <c r="J299" i="1"/>
  <c r="L299" i="1" s="1"/>
  <c r="M299" i="1" s="1"/>
  <c r="N299" i="1" s="1"/>
  <c r="L204" i="1"/>
  <c r="M204" i="1" s="1"/>
  <c r="N204" i="1" s="1"/>
  <c r="J640" i="1"/>
  <c r="L640" i="1" s="1"/>
  <c r="M640" i="1" s="1"/>
  <c r="N640" i="1" s="1"/>
  <c r="J55" i="1"/>
  <c r="J843" i="1"/>
  <c r="L843" i="1" s="1"/>
  <c r="M843" i="1" s="1"/>
  <c r="N843" i="1" s="1"/>
  <c r="J225" i="1"/>
  <c r="J775" i="1"/>
  <c r="J468" i="1"/>
  <c r="L468" i="1" s="1"/>
  <c r="M468" i="1" s="1"/>
  <c r="N468" i="1" s="1"/>
  <c r="J852" i="1"/>
  <c r="L852" i="1" s="1"/>
  <c r="M852" i="1" s="1"/>
  <c r="N852" i="1" s="1"/>
  <c r="J880" i="1"/>
  <c r="L880" i="1" s="1"/>
  <c r="M880" i="1" s="1"/>
  <c r="J562" i="1"/>
  <c r="J119" i="1"/>
  <c r="L119" i="1" s="1"/>
  <c r="M119" i="1" s="1"/>
  <c r="N119" i="1" s="1"/>
  <c r="J944" i="1"/>
  <c r="J364" i="1"/>
  <c r="L364" i="1" s="1"/>
  <c r="M364" i="1" s="1"/>
  <c r="J63" i="1"/>
  <c r="L63" i="1" s="1"/>
  <c r="M63" i="1" s="1"/>
  <c r="J561" i="1"/>
  <c r="L347" i="1"/>
  <c r="M347" i="1" s="1"/>
  <c r="N347" i="1" s="1"/>
  <c r="J690" i="1"/>
  <c r="L690" i="1" s="1"/>
  <c r="M690" i="1" s="1"/>
  <c r="N690" i="1" s="1"/>
  <c r="J506" i="1"/>
  <c r="L506" i="1" s="1"/>
  <c r="M506" i="1" s="1"/>
  <c r="N506" i="1" s="1"/>
  <c r="J173" i="1"/>
  <c r="L173" i="1" s="1"/>
  <c r="M173" i="1" s="1"/>
  <c r="N173" i="1" s="1"/>
  <c r="J130" i="1"/>
  <c r="L130" i="1" s="1"/>
  <c r="M130" i="1" s="1"/>
  <c r="N130" i="1" s="1"/>
  <c r="J189" i="1"/>
  <c r="J517" i="1"/>
  <c r="L517" i="1" s="1"/>
  <c r="M517" i="1" s="1"/>
  <c r="N517" i="1" s="1"/>
  <c r="J572" i="1"/>
  <c r="L572" i="1" s="1"/>
  <c r="M572" i="1" s="1"/>
  <c r="N572" i="1" s="1"/>
  <c r="J860" i="1"/>
  <c r="J175" i="1"/>
  <c r="L175" i="1" s="1"/>
  <c r="M175" i="1" s="1"/>
  <c r="N175" i="1" s="1"/>
  <c r="J473" i="1"/>
  <c r="L473" i="1" s="1"/>
  <c r="M473" i="1" s="1"/>
  <c r="N473" i="1" s="1"/>
  <c r="J501" i="1"/>
  <c r="L501" i="1" s="1"/>
  <c r="M501" i="1" s="1"/>
  <c r="N501" i="1" s="1"/>
  <c r="J505" i="1"/>
  <c r="L505" i="1" s="1"/>
  <c r="M505" i="1" s="1"/>
  <c r="J605" i="1"/>
  <c r="L605" i="1" s="1"/>
  <c r="M605" i="1" s="1"/>
  <c r="N605" i="1" s="1"/>
  <c r="J223" i="1"/>
  <c r="L223" i="1" s="1"/>
  <c r="M223" i="1" s="1"/>
  <c r="N223" i="1" s="1"/>
  <c r="J488" i="1"/>
  <c r="J147" i="1"/>
  <c r="L147" i="1" s="1"/>
  <c r="M147" i="1" s="1"/>
  <c r="N147" i="1" s="1"/>
  <c r="J238" i="1"/>
  <c r="L238" i="1" s="1"/>
  <c r="M238" i="1" s="1"/>
  <c r="N238" i="1" s="1"/>
  <c r="L791" i="1"/>
  <c r="M791" i="1" s="1"/>
  <c r="N791" i="1" s="1"/>
  <c r="J82" i="1"/>
  <c r="J51" i="1"/>
  <c r="L51" i="1" s="1"/>
  <c r="M51" i="1" s="1"/>
  <c r="N51" i="1" s="1"/>
  <c r="J417" i="1"/>
  <c r="J439" i="1"/>
  <c r="L439" i="1" s="1"/>
  <c r="M439" i="1" s="1"/>
  <c r="N439" i="1" s="1"/>
  <c r="J582" i="1"/>
  <c r="L582" i="1" s="1"/>
  <c r="M582" i="1" s="1"/>
  <c r="N582" i="1" s="1"/>
  <c r="J438" i="1"/>
  <c r="L438" i="1" s="1"/>
  <c r="M438" i="1" s="1"/>
  <c r="N438" i="1" s="1"/>
  <c r="J425" i="1"/>
  <c r="L425" i="1" s="1"/>
  <c r="M425" i="1" s="1"/>
  <c r="J752" i="1"/>
  <c r="J404" i="1"/>
  <c r="J622" i="1"/>
  <c r="J519" i="1"/>
  <c r="L519" i="1" s="1"/>
  <c r="M519" i="1" s="1"/>
  <c r="N519" i="1" s="1"/>
  <c r="J241" i="1"/>
  <c r="L241" i="1" s="1"/>
  <c r="M241" i="1" s="1"/>
  <c r="J224" i="1"/>
  <c r="L224" i="1" s="1"/>
  <c r="M224" i="1" s="1"/>
  <c r="N224" i="1" s="1"/>
  <c r="L90" i="1"/>
  <c r="M90" i="1" s="1"/>
  <c r="N90" i="1" s="1"/>
  <c r="L598" i="1"/>
  <c r="L492" i="1"/>
  <c r="M492" i="1" s="1"/>
  <c r="N492" i="1" s="1"/>
  <c r="J876" i="1"/>
  <c r="L876" i="1" s="1"/>
  <c r="M876" i="1" s="1"/>
  <c r="N876" i="1" s="1"/>
  <c r="J918" i="1"/>
  <c r="L918" i="1" s="1"/>
  <c r="M918" i="1" s="1"/>
  <c r="N918" i="1" s="1"/>
  <c r="J143" i="1"/>
  <c r="L143" i="1" s="1"/>
  <c r="M143" i="1" s="1"/>
  <c r="N143" i="1" s="1"/>
  <c r="J743" i="1"/>
  <c r="L743" i="1" s="1"/>
  <c r="M743" i="1" s="1"/>
  <c r="N743" i="1" s="1"/>
  <c r="J610" i="1"/>
  <c r="L610" i="1" s="1"/>
  <c r="M610" i="1" s="1"/>
  <c r="N610" i="1" s="1"/>
  <c r="J395" i="1"/>
  <c r="J50" i="1"/>
  <c r="L50" i="1" s="1"/>
  <c r="M50" i="1" s="1"/>
  <c r="N50" i="1" s="1"/>
  <c r="J533" i="1"/>
  <c r="L533" i="1" s="1"/>
  <c r="M533" i="1" s="1"/>
  <c r="N533" i="1" s="1"/>
  <c r="J59" i="1"/>
  <c r="L59" i="1" s="1"/>
  <c r="M59" i="1" s="1"/>
  <c r="N59" i="1" s="1"/>
  <c r="J322" i="1"/>
  <c r="L322" i="1" s="1"/>
  <c r="M322" i="1" s="1"/>
  <c r="N322" i="1" s="1"/>
  <c r="J575" i="1"/>
  <c r="J902" i="1"/>
  <c r="L902" i="1" s="1"/>
  <c r="M902" i="1" s="1"/>
  <c r="N902" i="1" s="1"/>
  <c r="J680" i="1"/>
  <c r="J366" i="1"/>
  <c r="L366" i="1" s="1"/>
  <c r="M366" i="1" s="1"/>
  <c r="N366" i="1" s="1"/>
  <c r="J91" i="1"/>
  <c r="L91" i="1" s="1"/>
  <c r="M91" i="1" s="1"/>
  <c r="N91" i="1" s="1"/>
  <c r="J216" i="1"/>
  <c r="L216" i="1" s="1"/>
  <c r="L301" i="1"/>
  <c r="M301" i="1" s="1"/>
  <c r="N301" i="1" s="1"/>
  <c r="L933" i="1"/>
  <c r="L430" i="1"/>
  <c r="M430" i="1" s="1"/>
  <c r="N430" i="1" s="1"/>
  <c r="J369" i="1"/>
  <c r="L369" i="1" s="1"/>
  <c r="M369" i="1" s="1"/>
  <c r="N369" i="1" s="1"/>
  <c r="J513" i="1"/>
  <c r="J317" i="1"/>
  <c r="L317" i="1" s="1"/>
  <c r="M317" i="1" s="1"/>
  <c r="N317" i="1" s="1"/>
  <c r="J111" i="1"/>
  <c r="L111" i="1" s="1"/>
  <c r="M111" i="1" s="1"/>
  <c r="N111" i="1" s="1"/>
  <c r="L766" i="1"/>
  <c r="M766" i="1" s="1"/>
  <c r="N766" i="1" s="1"/>
  <c r="L849" i="1"/>
  <c r="M849" i="1" s="1"/>
  <c r="N849" i="1" s="1"/>
  <c r="J353" i="1"/>
  <c r="L353" i="1" s="1"/>
  <c r="M353" i="1" s="1"/>
  <c r="J779" i="1"/>
  <c r="J973" i="1"/>
  <c r="L973" i="1" s="1"/>
  <c r="J803" i="1"/>
  <c r="L803" i="1" s="1"/>
  <c r="M803" i="1" s="1"/>
  <c r="N803" i="1" s="1"/>
  <c r="J551" i="1"/>
  <c r="L551" i="1" s="1"/>
  <c r="M551" i="1" s="1"/>
  <c r="N551" i="1" s="1"/>
  <c r="J490" i="1"/>
  <c r="L67" i="1"/>
  <c r="M67" i="1" s="1"/>
  <c r="N67" i="1" s="1"/>
  <c r="L807" i="1"/>
  <c r="M807" i="1" s="1"/>
  <c r="N807" i="1" s="1"/>
  <c r="L132" i="1"/>
  <c r="M132" i="1" s="1"/>
  <c r="J246" i="1"/>
  <c r="L375" i="1"/>
  <c r="M375" i="1" s="1"/>
  <c r="N375" i="1" s="1"/>
  <c r="J850" i="1"/>
  <c r="L850" i="1" s="1"/>
  <c r="M850" i="1" s="1"/>
  <c r="N850" i="1" s="1"/>
  <c r="J668" i="1"/>
  <c r="L668" i="1" s="1"/>
  <c r="J263" i="1"/>
  <c r="L263" i="1" s="1"/>
  <c r="M263" i="1" s="1"/>
  <c r="N263" i="1" s="1"/>
  <c r="J733" i="1"/>
  <c r="L733" i="1" s="1"/>
  <c r="M733" i="1" s="1"/>
  <c r="N733" i="1" s="1"/>
  <c r="J919" i="1"/>
  <c r="L919" i="1" s="1"/>
  <c r="M919" i="1" s="1"/>
  <c r="N919" i="1" s="1"/>
  <c r="J336" i="1"/>
  <c r="L336" i="1" s="1"/>
  <c r="J335" i="1"/>
  <c r="L335" i="1" s="1"/>
  <c r="M335" i="1" s="1"/>
  <c r="N335" i="1" s="1"/>
  <c r="L47" i="1"/>
  <c r="M47" i="1" s="1"/>
  <c r="N47" i="1" s="1"/>
  <c r="J228" i="1"/>
  <c r="L228" i="1" s="1"/>
  <c r="J495" i="1"/>
  <c r="L495" i="1" s="1"/>
  <c r="M495" i="1" s="1"/>
  <c r="N495" i="1" s="1"/>
  <c r="J975" i="1"/>
  <c r="L975" i="1" s="1"/>
  <c r="M975" i="1" s="1"/>
  <c r="N975" i="1" s="1"/>
  <c r="J323" i="1"/>
  <c r="L323" i="1" s="1"/>
  <c r="M323" i="1" s="1"/>
  <c r="N323" i="1" s="1"/>
  <c r="J307" i="1"/>
  <c r="L307" i="1" s="1"/>
  <c r="J165" i="1"/>
  <c r="L165" i="1" s="1"/>
  <c r="M165" i="1" s="1"/>
  <c r="N165" i="1" s="1"/>
  <c r="L302" i="1"/>
  <c r="M302" i="1" s="1"/>
  <c r="N302" i="1" s="1"/>
  <c r="J636" i="1"/>
  <c r="L636" i="1" s="1"/>
  <c r="J227" i="1"/>
  <c r="L227" i="1" s="1"/>
  <c r="M227" i="1" s="1"/>
  <c r="N227" i="1" s="1"/>
  <c r="J273" i="1"/>
  <c r="L283" i="1"/>
  <c r="M283" i="1" s="1"/>
  <c r="N283" i="1" s="1"/>
  <c r="J736" i="1"/>
  <c r="J197" i="1"/>
  <c r="J427" i="1"/>
  <c r="J557" i="1"/>
  <c r="L557" i="1" s="1"/>
  <c r="M557" i="1" s="1"/>
  <c r="N557" i="1" s="1"/>
  <c r="L42" i="1"/>
  <c r="L763" i="1"/>
  <c r="M763" i="1" s="1"/>
  <c r="N763" i="1" s="1"/>
  <c r="J832" i="1"/>
  <c r="L832" i="1" s="1"/>
  <c r="J740" i="1"/>
  <c r="J171" i="1"/>
  <c r="L171" i="1" s="1"/>
  <c r="J904" i="1"/>
  <c r="L904" i="1" s="1"/>
  <c r="M904" i="1" s="1"/>
  <c r="N904" i="1" s="1"/>
  <c r="J789" i="1"/>
  <c r="L789" i="1" s="1"/>
  <c r="M789" i="1" s="1"/>
  <c r="N789" i="1" s="1"/>
  <c r="J780" i="1"/>
  <c r="J354" i="1"/>
  <c r="J72" i="1"/>
  <c r="L72" i="1" s="1"/>
  <c r="M72" i="1" s="1"/>
  <c r="N72" i="1" s="1"/>
  <c r="J842" i="1"/>
  <c r="L842" i="1" s="1"/>
  <c r="M842" i="1" s="1"/>
  <c r="N842" i="1" s="1"/>
  <c r="J612" i="1"/>
  <c r="L612" i="1" s="1"/>
  <c r="M612" i="1" s="1"/>
  <c r="N612" i="1" s="1"/>
  <c r="J279" i="1"/>
  <c r="L279" i="1" s="1"/>
  <c r="J616" i="1"/>
  <c r="L616" i="1" s="1"/>
  <c r="M616" i="1" s="1"/>
  <c r="N616" i="1" s="1"/>
  <c r="J756" i="1"/>
  <c r="L756" i="1" s="1"/>
  <c r="M756" i="1" s="1"/>
  <c r="N756" i="1" s="1"/>
  <c r="J596" i="1"/>
  <c r="L596" i="1" s="1"/>
  <c r="M596" i="1" s="1"/>
  <c r="N596" i="1" s="1"/>
  <c r="J624" i="1"/>
  <c r="L624" i="1" s="1"/>
  <c r="J538" i="1"/>
  <c r="J559" i="1"/>
  <c r="J414" i="1"/>
  <c r="L414" i="1" s="1"/>
  <c r="M414" i="1" s="1"/>
  <c r="N414" i="1" s="1"/>
  <c r="J190" i="1"/>
  <c r="J24" i="5"/>
  <c r="J25" i="5"/>
  <c r="L12" i="1"/>
  <c r="M12" i="1" s="1"/>
  <c r="N12" i="1" s="1"/>
  <c r="L543" i="1"/>
  <c r="M543" i="1" s="1"/>
  <c r="N543" i="1" s="1"/>
  <c r="L328" i="1"/>
  <c r="M328" i="1" s="1"/>
  <c r="N328" i="1" s="1"/>
  <c r="L236" i="1"/>
  <c r="M236" i="1" s="1"/>
  <c r="N236" i="1" s="1"/>
  <c r="L831" i="1"/>
  <c r="M831" i="1" s="1"/>
  <c r="N831" i="1" s="1"/>
  <c r="L457" i="1"/>
  <c r="M457" i="1" s="1"/>
  <c r="L853" i="1"/>
  <c r="M853" i="1" s="1"/>
  <c r="N853" i="1" s="1"/>
  <c r="L696" i="1"/>
  <c r="M696" i="1" s="1"/>
  <c r="N696" i="1" s="1"/>
  <c r="L297" i="1"/>
  <c r="M297" i="1" s="1"/>
  <c r="N297" i="1" s="1"/>
  <c r="L48" i="1"/>
  <c r="M48" i="1" s="1"/>
  <c r="N48" i="1" s="1"/>
  <c r="L84" i="1"/>
  <c r="L62" i="1"/>
  <c r="M62" i="1" s="1"/>
  <c r="N62" i="1" s="1"/>
  <c r="L194" i="1"/>
  <c r="M194" i="1" s="1"/>
  <c r="N194" i="1" s="1"/>
  <c r="L857" i="1"/>
  <c r="M857" i="1" s="1"/>
  <c r="N857" i="1" s="1"/>
  <c r="L469" i="1"/>
  <c r="M469" i="1" s="1"/>
  <c r="N469" i="1" s="1"/>
  <c r="L739" i="1"/>
  <c r="M739" i="1" s="1"/>
  <c r="N739" i="1" s="1"/>
  <c r="L295" i="1"/>
  <c r="M295" i="1" s="1"/>
  <c r="N295" i="1" s="1"/>
  <c r="L141" i="1"/>
  <c r="M141" i="1" s="1"/>
  <c r="N141" i="1" s="1"/>
  <c r="L362" i="1"/>
  <c r="M362" i="1" s="1"/>
  <c r="N362" i="1" s="1"/>
  <c r="L573" i="1"/>
  <c r="M573" i="1" s="1"/>
  <c r="N573" i="1" s="1"/>
  <c r="L182" i="1"/>
  <c r="M182" i="1" s="1"/>
  <c r="L675" i="1"/>
  <c r="M675" i="1" s="1"/>
  <c r="N675" i="1" s="1"/>
  <c r="L681" i="1"/>
  <c r="M681" i="1" s="1"/>
  <c r="N681" i="1" s="1"/>
  <c r="L24" i="1"/>
  <c r="M24" i="1" s="1"/>
  <c r="N24" i="1" s="1"/>
  <c r="L589" i="1"/>
  <c r="M589" i="1" s="1"/>
  <c r="L13" i="1"/>
  <c r="M13" i="1" s="1"/>
  <c r="N13" i="1" s="1"/>
  <c r="L664" i="1"/>
  <c r="M664" i="1" s="1"/>
  <c r="N664" i="1" s="1"/>
  <c r="L965" i="1"/>
  <c r="M965" i="1" s="1"/>
  <c r="N965" i="1" s="1"/>
  <c r="L424" i="1"/>
  <c r="M424" i="1" s="1"/>
  <c r="L829" i="1"/>
  <c r="M829" i="1" s="1"/>
  <c r="L855" i="1"/>
  <c r="M855" i="1" s="1"/>
  <c r="N855" i="1" s="1"/>
  <c r="L444" i="1"/>
  <c r="M444" i="1" s="1"/>
  <c r="N444" i="1" s="1"/>
  <c r="L406" i="1"/>
  <c r="M406" i="1" s="1"/>
  <c r="N406" i="1" s="1"/>
  <c r="L639" i="1"/>
  <c r="M639" i="1" s="1"/>
  <c r="N639" i="1" s="1"/>
  <c r="L569" i="1"/>
  <c r="M569" i="1" s="1"/>
  <c r="N569" i="1" s="1"/>
  <c r="L599" i="1"/>
  <c r="M599" i="1" s="1"/>
  <c r="N599" i="1" s="1"/>
  <c r="L252" i="1"/>
  <c r="M252" i="1" s="1"/>
  <c r="N252" i="1" s="1"/>
  <c r="L160" i="1"/>
  <c r="M160" i="1" s="1"/>
  <c r="N160" i="1" s="1"/>
  <c r="L106" i="1"/>
  <c r="M106" i="1" s="1"/>
  <c r="N106" i="1" s="1"/>
  <c r="L856" i="1"/>
  <c r="M856" i="1" s="1"/>
  <c r="N856" i="1" s="1"/>
  <c r="L174" i="1"/>
  <c r="M174" i="1" s="1"/>
  <c r="N174" i="1" s="1"/>
  <c r="L544" i="1"/>
  <c r="M544" i="1" s="1"/>
  <c r="L827" i="1"/>
  <c r="M827" i="1" s="1"/>
  <c r="N827" i="1" s="1"/>
  <c r="L422" i="1"/>
  <c r="M422" i="1" s="1"/>
  <c r="N422" i="1" s="1"/>
  <c r="L745" i="1"/>
  <c r="M745" i="1" s="1"/>
  <c r="N745" i="1" s="1"/>
  <c r="L540" i="1"/>
  <c r="M540" i="1" s="1"/>
  <c r="L568" i="1"/>
  <c r="M568" i="1" s="1"/>
  <c r="N568" i="1" s="1"/>
  <c r="L953" i="1"/>
  <c r="M953" i="1" s="1"/>
  <c r="N953" i="1" s="1"/>
  <c r="L185" i="1"/>
  <c r="M185" i="1" s="1"/>
  <c r="L747" i="1"/>
  <c r="M747" i="1" s="1"/>
  <c r="N747" i="1" s="1"/>
  <c r="L585" i="1"/>
  <c r="M585" i="1" s="1"/>
  <c r="N585" i="1" s="1"/>
  <c r="L926" i="1"/>
  <c r="M926" i="1" s="1"/>
  <c r="L570" i="1"/>
  <c r="M570" i="1" s="1"/>
  <c r="N570" i="1" s="1"/>
  <c r="L87" i="1"/>
  <c r="M87" i="1" s="1"/>
  <c r="L58" i="1"/>
  <c r="M58" i="1" s="1"/>
  <c r="N58" i="1" s="1"/>
  <c r="L184" i="1"/>
  <c r="M184" i="1" s="1"/>
  <c r="L133" i="1"/>
  <c r="M133" i="1" s="1"/>
  <c r="N133" i="1" s="1"/>
  <c r="L321" i="1"/>
  <c r="M321" i="1" s="1"/>
  <c r="N321" i="1" s="1"/>
  <c r="K795" i="1"/>
  <c r="L795" i="1" s="1"/>
  <c r="K879" i="1"/>
  <c r="L879" i="1" s="1"/>
  <c r="L292" i="1"/>
  <c r="M292" i="1" s="1"/>
  <c r="N292" i="1" s="1"/>
  <c r="L564" i="1"/>
  <c r="M564" i="1" s="1"/>
  <c r="N564" i="1" s="1"/>
  <c r="L651" i="1"/>
  <c r="M651" i="1" s="1"/>
  <c r="N651" i="1" s="1"/>
  <c r="L459" i="1"/>
  <c r="M459" i="1" s="1"/>
  <c r="L600" i="1"/>
  <c r="M600" i="1" s="1"/>
  <c r="L615" i="1"/>
  <c r="M615" i="1" s="1"/>
  <c r="N615" i="1" s="1"/>
  <c r="L447" i="1"/>
  <c r="M447" i="1" s="1"/>
  <c r="L434" i="1"/>
  <c r="M434" i="1" s="1"/>
  <c r="N434" i="1" s="1"/>
  <c r="L363" i="1"/>
  <c r="M363" i="1" s="1"/>
  <c r="L813" i="1"/>
  <c r="M813" i="1" s="1"/>
  <c r="N813" i="1" s="1"/>
  <c r="L508" i="1"/>
  <c r="M508" i="1" s="1"/>
  <c r="N508" i="1" s="1"/>
  <c r="L939" i="1"/>
  <c r="M939" i="1" s="1"/>
  <c r="L390" i="1"/>
  <c r="M390" i="1" s="1"/>
  <c r="N390" i="1" s="1"/>
  <c r="L402" i="1"/>
  <c r="M402" i="1" s="1"/>
  <c r="N402" i="1" s="1"/>
  <c r="L865" i="1"/>
  <c r="M865" i="1" s="1"/>
  <c r="L81" i="1"/>
  <c r="M81" i="1" s="1"/>
  <c r="N81" i="1" s="1"/>
  <c r="L914" i="1"/>
  <c r="M914" i="1" s="1"/>
  <c r="N914" i="1" s="1"/>
  <c r="L934" i="1"/>
  <c r="M934" i="1" s="1"/>
  <c r="N934" i="1" s="1"/>
  <c r="L765" i="1"/>
  <c r="M765" i="1" s="1"/>
  <c r="N765" i="1" s="1"/>
  <c r="L805" i="1"/>
  <c r="M805" i="1" s="1"/>
  <c r="L482" i="1"/>
  <c r="M482" i="1" s="1"/>
  <c r="N482" i="1" s="1"/>
  <c r="L311" i="1"/>
  <c r="M311" i="1" s="1"/>
  <c r="L121" i="1"/>
  <c r="M121" i="1" s="1"/>
  <c r="N121" i="1" s="1"/>
  <c r="L769" i="1"/>
  <c r="M769" i="1" s="1"/>
  <c r="N769" i="1" s="1"/>
  <c r="L611" i="1"/>
  <c r="M611" i="1" s="1"/>
  <c r="N611" i="1" s="1"/>
  <c r="L637" i="1"/>
  <c r="M637" i="1" s="1"/>
  <c r="L264" i="1"/>
  <c r="M264" i="1" s="1"/>
  <c r="L374" i="1"/>
  <c r="M374" i="1" s="1"/>
  <c r="N374" i="1" s="1"/>
  <c r="L938" i="1"/>
  <c r="M938" i="1" s="1"/>
  <c r="N938" i="1" s="1"/>
  <c r="L234" i="1"/>
  <c r="M234" i="1" s="1"/>
  <c r="N234" i="1" s="1"/>
  <c r="L300" i="1"/>
  <c r="M300" i="1" s="1"/>
  <c r="N300" i="1" s="1"/>
  <c r="L484" i="1"/>
  <c r="M484" i="1" s="1"/>
  <c r="L920" i="1"/>
  <c r="M920" i="1" s="1"/>
  <c r="N920" i="1" s="1"/>
  <c r="L251" i="1"/>
  <c r="M251" i="1" s="1"/>
  <c r="N251" i="1" s="1"/>
  <c r="L221" i="1"/>
  <c r="M221" i="1" s="1"/>
  <c r="N221" i="1" s="1"/>
  <c r="L261" i="1"/>
  <c r="M261" i="1" s="1"/>
  <c r="N261" i="1" s="1"/>
  <c r="L723" i="1"/>
  <c r="M723" i="1" s="1"/>
  <c r="N723" i="1" s="1"/>
  <c r="L131" i="1"/>
  <c r="M131" i="1" s="1"/>
  <c r="N131" i="1" s="1"/>
  <c r="L584" i="1"/>
  <c r="M584" i="1" s="1"/>
  <c r="N584" i="1" s="1"/>
  <c r="L376" i="1"/>
  <c r="M376" i="1" s="1"/>
  <c r="N376" i="1" s="1"/>
  <c r="L388" i="1"/>
  <c r="M388" i="1" s="1"/>
  <c r="N388" i="1" s="1"/>
  <c r="L310" i="1"/>
  <c r="M310" i="1" s="1"/>
  <c r="N310" i="1" s="1"/>
  <c r="L909" i="1"/>
  <c r="M909" i="1" s="1"/>
  <c r="N909" i="1" s="1"/>
  <c r="L503" i="1"/>
  <c r="M503" i="1" s="1"/>
  <c r="N503" i="1" s="1"/>
  <c r="L992" i="1"/>
  <c r="M992" i="1" s="1"/>
  <c r="N992" i="1" s="1"/>
  <c r="L892" i="1"/>
  <c r="M892" i="1" s="1"/>
  <c r="N892" i="1" s="1"/>
  <c r="L577" i="1"/>
  <c r="M577" i="1" s="1"/>
  <c r="N577" i="1" s="1"/>
  <c r="L43" i="1"/>
  <c r="M43" i="1" s="1"/>
  <c r="N43" i="1" s="1"/>
  <c r="L329" i="1"/>
  <c r="M329" i="1" s="1"/>
  <c r="N329" i="1" s="1"/>
  <c r="L759" i="1"/>
  <c r="M759" i="1" s="1"/>
  <c r="N759" i="1" s="1"/>
  <c r="L772" i="1"/>
  <c r="M772" i="1" s="1"/>
  <c r="N772" i="1" s="1"/>
  <c r="L510" i="1"/>
  <c r="M510" i="1" s="1"/>
  <c r="N510" i="1" s="1"/>
  <c r="L361" i="1"/>
  <c r="M361" i="1" s="1"/>
  <c r="N361" i="1" s="1"/>
  <c r="L15" i="1"/>
  <c r="M15" i="1" s="1"/>
  <c r="N15" i="1" s="1"/>
  <c r="L350" i="1"/>
  <c r="M350" i="1" s="1"/>
  <c r="L579" i="1"/>
  <c r="M579" i="1" s="1"/>
  <c r="L699" i="1"/>
  <c r="M699" i="1" s="1"/>
  <c r="N699" i="1" s="1"/>
  <c r="L240" i="1"/>
  <c r="M240" i="1" s="1"/>
  <c r="N240" i="1" s="1"/>
  <c r="L552" i="1"/>
  <c r="M552" i="1" s="1"/>
  <c r="N552" i="1" s="1"/>
  <c r="L74" i="1"/>
  <c r="M74" i="1" s="1"/>
  <c r="N74" i="1" s="1"/>
  <c r="L267" i="1"/>
  <c r="M267" i="1" s="1"/>
  <c r="N267" i="1" s="1"/>
  <c r="L905" i="1"/>
  <c r="M905" i="1" s="1"/>
  <c r="N905" i="1" s="1"/>
  <c r="L22" i="1"/>
  <c r="M22" i="1" s="1"/>
  <c r="N22" i="1" s="1"/>
  <c r="L275" i="1"/>
  <c r="M275" i="1" s="1"/>
  <c r="N275" i="1" s="1"/>
  <c r="L315" i="1"/>
  <c r="M315" i="1" s="1"/>
  <c r="L531" i="1"/>
  <c r="M531" i="1" s="1"/>
  <c r="N531" i="1" s="1"/>
  <c r="L477" i="1"/>
  <c r="M477" i="1" s="1"/>
  <c r="N477" i="1" s="1"/>
  <c r="L999" i="1"/>
  <c r="M999" i="1" s="1"/>
  <c r="N999" i="1" s="1"/>
  <c r="L282" i="1"/>
  <c r="M282" i="1" s="1"/>
  <c r="N282" i="1" s="1"/>
  <c r="L734" i="1"/>
  <c r="M734" i="1" s="1"/>
  <c r="N734" i="1" s="1"/>
  <c r="L256" i="1"/>
  <c r="M256" i="1" s="1"/>
  <c r="N256" i="1" s="1"/>
  <c r="L545" i="1"/>
  <c r="M545" i="1" s="1"/>
  <c r="N545" i="1" s="1"/>
  <c r="L105" i="1"/>
  <c r="M105" i="1" s="1"/>
  <c r="N105" i="1" s="1"/>
  <c r="K768" i="1"/>
  <c r="L712" i="1"/>
  <c r="M712" i="1" s="1"/>
  <c r="L835" i="1"/>
  <c r="M835" i="1" s="1"/>
  <c r="N835" i="1" s="1"/>
  <c r="L244" i="1"/>
  <c r="M244" i="1" s="1"/>
  <c r="L293" i="1"/>
  <c r="M293" i="1" s="1"/>
  <c r="N293" i="1" s="1"/>
  <c r="L407" i="1"/>
  <c r="M407" i="1" s="1"/>
  <c r="N407" i="1" s="1"/>
  <c r="L536" i="1"/>
  <c r="M536" i="1" s="1"/>
  <c r="N536" i="1" s="1"/>
  <c r="L542" i="1"/>
  <c r="M542" i="1" s="1"/>
  <c r="N542" i="1" s="1"/>
  <c r="L339" i="1"/>
  <c r="M339" i="1" s="1"/>
  <c r="N339" i="1" s="1"/>
  <c r="L432" i="1"/>
  <c r="M432" i="1" s="1"/>
  <c r="N432" i="1" s="1"/>
  <c r="L903" i="1"/>
  <c r="M903" i="1" s="1"/>
  <c r="N903" i="1" s="1"/>
  <c r="L746" i="1"/>
  <c r="M746" i="1" s="1"/>
  <c r="N746" i="1" s="1"/>
  <c r="L516" i="1"/>
  <c r="M516" i="1" s="1"/>
  <c r="L27" i="1"/>
  <c r="L146" i="1"/>
  <c r="M146" i="1" s="1"/>
  <c r="N146" i="1" s="1"/>
  <c r="L952" i="1"/>
  <c r="M952" i="1" s="1"/>
  <c r="N952" i="1" s="1"/>
  <c r="L532" i="1"/>
  <c r="M532" i="1" s="1"/>
  <c r="L954" i="1"/>
  <c r="M954" i="1" s="1"/>
  <c r="N954" i="1" s="1"/>
  <c r="L583" i="1"/>
  <c r="M583" i="1" s="1"/>
  <c r="N583" i="1" s="1"/>
  <c r="L590" i="1"/>
  <c r="M590" i="1" s="1"/>
  <c r="N590" i="1" s="1"/>
  <c r="L470" i="1"/>
  <c r="M470" i="1" s="1"/>
  <c r="L642" i="1"/>
  <c r="M642" i="1" s="1"/>
  <c r="N642" i="1" s="1"/>
  <c r="L235" i="1"/>
  <c r="M235" i="1" s="1"/>
  <c r="N235" i="1" s="1"/>
  <c r="L157" i="1"/>
  <c r="M157" i="1" s="1"/>
  <c r="N157" i="1" s="1"/>
  <c r="L352" i="1"/>
  <c r="M352" i="1" s="1"/>
  <c r="L646" i="1"/>
  <c r="M646" i="1" s="1"/>
  <c r="N646" i="1" s="1"/>
  <c r="L96" i="1"/>
  <c r="M96" i="1" s="1"/>
  <c r="N96" i="1" s="1"/>
  <c r="L710" i="1"/>
  <c r="M710" i="1" s="1"/>
  <c r="N710" i="1" s="1"/>
  <c r="L653" i="1"/>
  <c r="M653" i="1" s="1"/>
  <c r="L291" i="1"/>
  <c r="M291" i="1" s="1"/>
  <c r="N291" i="1" s="1"/>
  <c r="L281" i="1"/>
  <c r="M281" i="1" s="1"/>
  <c r="N281" i="1" s="1"/>
  <c r="L565" i="1"/>
  <c r="M565" i="1" s="1"/>
  <c r="N565" i="1" s="1"/>
  <c r="L85" i="1"/>
  <c r="M85" i="1" s="1"/>
  <c r="N85" i="1" s="1"/>
  <c r="L868" i="1"/>
  <c r="M868" i="1" s="1"/>
  <c r="N868" i="1" s="1"/>
  <c r="L687" i="1"/>
  <c r="M687" i="1" s="1"/>
  <c r="L647" i="1"/>
  <c r="M647" i="1" s="1"/>
  <c r="N647" i="1" s="1"/>
  <c r="L217" i="1"/>
  <c r="M217" i="1" s="1"/>
  <c r="L16" i="1"/>
  <c r="M16" i="1" s="1"/>
  <c r="N16" i="1" s="1"/>
  <c r="L722" i="1"/>
  <c r="M722" i="1" s="1"/>
  <c r="L153" i="1"/>
  <c r="M153" i="1" s="1"/>
  <c r="N153" i="1" s="1"/>
  <c r="L900" i="1"/>
  <c r="M900" i="1" s="1"/>
  <c r="L191" i="1"/>
  <c r="M191" i="1" s="1"/>
  <c r="N191" i="1" s="1"/>
  <c r="L724" i="1"/>
  <c r="M724" i="1" s="1"/>
  <c r="N724" i="1" s="1"/>
  <c r="L192" i="1"/>
  <c r="M192" i="1" s="1"/>
  <c r="N192" i="1" s="1"/>
  <c r="L278" i="1"/>
  <c r="M278" i="1" s="1"/>
  <c r="N278" i="1" s="1"/>
  <c r="L578" i="1"/>
  <c r="M578" i="1" s="1"/>
  <c r="N578" i="1" s="1"/>
  <c r="L285" i="1"/>
  <c r="M285" i="1" s="1"/>
  <c r="N285" i="1" s="1"/>
  <c r="L520" i="1"/>
  <c r="M520" i="1" s="1"/>
  <c r="N520" i="1" s="1"/>
  <c r="L869" i="1"/>
  <c r="M869" i="1" s="1"/>
  <c r="N869" i="1" s="1"/>
  <c r="L172" i="1"/>
  <c r="M172" i="1" s="1"/>
  <c r="N172" i="1" s="1"/>
  <c r="L528" i="1"/>
  <c r="M528" i="1" s="1"/>
  <c r="N528" i="1" s="1"/>
  <c r="L974" i="1"/>
  <c r="M974" i="1" s="1"/>
  <c r="L757" i="1"/>
  <c r="M757" i="1" s="1"/>
  <c r="N757" i="1" s="1"/>
  <c r="L265" i="1" l="1"/>
  <c r="M265" i="1" s="1"/>
  <c r="L783" i="1"/>
  <c r="M783" i="1" s="1"/>
  <c r="N783" i="1" s="1"/>
  <c r="L239" i="1"/>
  <c r="M239" i="1" s="1"/>
  <c r="N239" i="1" s="1"/>
  <c r="L409" i="1"/>
  <c r="M409" i="1" s="1"/>
  <c r="N409" i="1" s="1"/>
  <c r="L365" i="1"/>
  <c r="M365" i="1" s="1"/>
  <c r="N365" i="1" s="1"/>
  <c r="L219" i="1"/>
  <c r="M219" i="1" s="1"/>
  <c r="N219" i="1" s="1"/>
  <c r="L83" i="1"/>
  <c r="M83" i="1" s="1"/>
  <c r="N83" i="1" s="1"/>
  <c r="L78" i="1"/>
  <c r="M78" i="1" s="1"/>
  <c r="N78" i="1" s="1"/>
  <c r="L71" i="1"/>
  <c r="M71" i="1" s="1"/>
  <c r="N71" i="1" s="1"/>
  <c r="L97" i="1"/>
  <c r="M97" i="1" s="1"/>
  <c r="L36" i="1"/>
  <c r="M36" i="1" s="1"/>
  <c r="N36" i="1" s="1"/>
  <c r="L851" i="1"/>
  <c r="M851" i="1" s="1"/>
  <c r="N851" i="1" s="1"/>
  <c r="L863" i="1"/>
  <c r="M863" i="1" s="1"/>
  <c r="N863" i="1" s="1"/>
  <c r="L154" i="1"/>
  <c r="M154" i="1" s="1"/>
  <c r="L214" i="1"/>
  <c r="M214" i="1" s="1"/>
  <c r="N214" i="1" s="1"/>
  <c r="L420" i="1"/>
  <c r="M420" i="1" s="1"/>
  <c r="N420" i="1" s="1"/>
  <c r="L358" i="1"/>
  <c r="M358" i="1" s="1"/>
  <c r="N358" i="1" s="1"/>
  <c r="L288" i="1"/>
  <c r="M288" i="1" s="1"/>
  <c r="N288" i="1" s="1"/>
  <c r="L308" i="1"/>
  <c r="M308" i="1" s="1"/>
  <c r="N308" i="1" s="1"/>
  <c r="L915" i="1"/>
  <c r="M915" i="1" s="1"/>
  <c r="N915" i="1" s="1"/>
  <c r="L705" i="1"/>
  <c r="M705" i="1" s="1"/>
  <c r="N705" i="1" s="1"/>
  <c r="L337" i="1"/>
  <c r="M337" i="1" s="1"/>
  <c r="L220" i="1"/>
  <c r="M220" i="1" s="1"/>
  <c r="N220" i="1" s="1"/>
  <c r="L181" i="1"/>
  <c r="M181" i="1" s="1"/>
  <c r="N181" i="1" s="1"/>
  <c r="L161" i="1"/>
  <c r="M161" i="1" s="1"/>
  <c r="N161" i="1" s="1"/>
  <c r="L984" i="1"/>
  <c r="M984" i="1" s="1"/>
  <c r="L392" i="1"/>
  <c r="M392" i="1" s="1"/>
  <c r="N392" i="1" s="1"/>
  <c r="L878" i="1"/>
  <c r="M878" i="1" s="1"/>
  <c r="N878" i="1" s="1"/>
  <c r="L891" i="1"/>
  <c r="M891" i="1" s="1"/>
  <c r="N891" i="1" s="1"/>
  <c r="L708" i="1"/>
  <c r="M708" i="1" s="1"/>
  <c r="N708" i="1" s="1"/>
  <c r="L887" i="1"/>
  <c r="M887" i="1" s="1"/>
  <c r="N887" i="1" s="1"/>
  <c r="L94" i="1"/>
  <c r="M94" i="1" s="1"/>
  <c r="N94" i="1" s="1"/>
  <c r="L198" i="1"/>
  <c r="M198" i="1" s="1"/>
  <c r="N198" i="1" s="1"/>
  <c r="L535" i="1"/>
  <c r="M535" i="1" s="1"/>
  <c r="N535" i="1" s="1"/>
  <c r="L940" i="1"/>
  <c r="M940" i="1" s="1"/>
  <c r="N940" i="1" s="1"/>
  <c r="L113" i="1"/>
  <c r="M113" i="1" s="1"/>
  <c r="N113" i="1" s="1"/>
  <c r="L37" i="1"/>
  <c r="M37" i="1" s="1"/>
  <c r="N37" i="1" s="1"/>
  <c r="L296" i="1"/>
  <c r="M296" i="1" s="1"/>
  <c r="N296" i="1" s="1"/>
  <c r="L676" i="1"/>
  <c r="M676" i="1" s="1"/>
  <c r="N676" i="1" s="1"/>
  <c r="L18" i="1"/>
  <c r="M18" i="1" s="1"/>
  <c r="N18" i="1" s="1"/>
  <c r="L928" i="1"/>
  <c r="M928" i="1" s="1"/>
  <c r="L792" i="1"/>
  <c r="M792" i="1" s="1"/>
  <c r="L1000" i="1"/>
  <c r="M1000" i="1" s="1"/>
  <c r="N1000" i="1" s="1"/>
  <c r="L255" i="1"/>
  <c r="M255" i="1" s="1"/>
  <c r="N255" i="1" s="1"/>
  <c r="L359" i="1"/>
  <c r="M359" i="1" s="1"/>
  <c r="N359" i="1" s="1"/>
  <c r="L455" i="1"/>
  <c r="M455" i="1" s="1"/>
  <c r="N455" i="1" s="1"/>
  <c r="L26" i="1"/>
  <c r="M26" i="1" s="1"/>
  <c r="L208" i="1"/>
  <c r="M208" i="1" s="1"/>
  <c r="L158" i="1"/>
  <c r="M158" i="1" s="1"/>
  <c r="N158" i="1" s="1"/>
  <c r="L136" i="1"/>
  <c r="M136" i="1" s="1"/>
  <c r="N136" i="1" s="1"/>
  <c r="L40" i="1"/>
  <c r="M40" i="1" s="1"/>
  <c r="N40" i="1" s="1"/>
  <c r="L245" i="1"/>
  <c r="M245" i="1" s="1"/>
  <c r="N245" i="1" s="1"/>
  <c r="L617" i="1"/>
  <c r="M617" i="1" s="1"/>
  <c r="N617" i="1" s="1"/>
  <c r="L135" i="1"/>
  <c r="M135" i="1" s="1"/>
  <c r="N135" i="1" s="1"/>
  <c r="L313" i="1"/>
  <c r="M313" i="1" s="1"/>
  <c r="N313" i="1" s="1"/>
  <c r="L786" i="1"/>
  <c r="M786" i="1" s="1"/>
  <c r="N786" i="1" s="1"/>
  <c r="L436" i="1"/>
  <c r="M436" i="1" s="1"/>
  <c r="N436" i="1" s="1"/>
  <c r="L312" i="1"/>
  <c r="M312" i="1" s="1"/>
  <c r="N312" i="1" s="1"/>
  <c r="L621" i="1"/>
  <c r="M621" i="1" s="1"/>
  <c r="N621" i="1" s="1"/>
  <c r="L841" i="1"/>
  <c r="M841" i="1" s="1"/>
  <c r="N841" i="1" s="1"/>
  <c r="L377" i="1"/>
  <c r="M377" i="1" s="1"/>
  <c r="N377" i="1" s="1"/>
  <c r="L109" i="1"/>
  <c r="M109" i="1" s="1"/>
  <c r="N109" i="1" s="1"/>
  <c r="L49" i="1"/>
  <c r="M49" i="1" s="1"/>
  <c r="N49" i="1" s="1"/>
  <c r="L767" i="1"/>
  <c r="M767" i="1" s="1"/>
  <c r="N767" i="1" s="1"/>
  <c r="L742" i="1"/>
  <c r="M742" i="1" s="1"/>
  <c r="N742" i="1" s="1"/>
  <c r="L483" i="1"/>
  <c r="M483" i="1" s="1"/>
  <c r="N483" i="1" s="1"/>
  <c r="L785" i="1"/>
  <c r="M785" i="1" s="1"/>
  <c r="N785" i="1" s="1"/>
  <c r="L262" i="1"/>
  <c r="M262" i="1" s="1"/>
  <c r="N262" i="1" s="1"/>
  <c r="L957" i="1"/>
  <c r="M957" i="1" s="1"/>
  <c r="N957" i="1" s="1"/>
  <c r="L550" i="1"/>
  <c r="M550" i="1" s="1"/>
  <c r="N550" i="1" s="1"/>
  <c r="L413" i="1"/>
  <c r="M413" i="1" s="1"/>
  <c r="N413" i="1" s="1"/>
  <c r="L107" i="1"/>
  <c r="M107" i="1" s="1"/>
  <c r="N107" i="1" s="1"/>
  <c r="L525" i="1"/>
  <c r="M525" i="1" s="1"/>
  <c r="N525" i="1" s="1"/>
  <c r="L665" i="1"/>
  <c r="M665" i="1" s="1"/>
  <c r="N665" i="1" s="1"/>
  <c r="L677" i="1"/>
  <c r="M677" i="1" s="1"/>
  <c r="N677" i="1" s="1"/>
  <c r="L689" i="1"/>
  <c r="M689" i="1" s="1"/>
  <c r="L567" i="1"/>
  <c r="M567" i="1" s="1"/>
  <c r="N567" i="1" s="1"/>
  <c r="L987" i="1"/>
  <c r="M987" i="1" s="1"/>
  <c r="N987" i="1" s="1"/>
  <c r="L977" i="1"/>
  <c r="M977" i="1" s="1"/>
  <c r="L997" i="1"/>
  <c r="M997" i="1" s="1"/>
  <c r="N997" i="1" s="1"/>
  <c r="L893" i="1"/>
  <c r="M893" i="1" s="1"/>
  <c r="N893" i="1" s="1"/>
  <c r="L930" i="1"/>
  <c r="M930" i="1" s="1"/>
  <c r="N930" i="1" s="1"/>
  <c r="L324" i="1"/>
  <c r="M324" i="1" s="1"/>
  <c r="N324" i="1" s="1"/>
  <c r="L628" i="1"/>
  <c r="M628" i="1" s="1"/>
  <c r="L304" i="1"/>
  <c r="M304" i="1" s="1"/>
  <c r="N304" i="1" s="1"/>
  <c r="L195" i="1"/>
  <c r="M195" i="1" s="1"/>
  <c r="N195" i="1" s="1"/>
  <c r="L592" i="1"/>
  <c r="M592" i="1" s="1"/>
  <c r="N592" i="1" s="1"/>
  <c r="L982" i="1"/>
  <c r="M982" i="1" s="1"/>
  <c r="N982" i="1" s="1"/>
  <c r="L93" i="1"/>
  <c r="M93" i="1" s="1"/>
  <c r="N93" i="1" s="1"/>
  <c r="L819" i="1"/>
  <c r="M819" i="1" s="1"/>
  <c r="N819" i="1" s="1"/>
  <c r="L833" i="1"/>
  <c r="M833" i="1" s="1"/>
  <c r="N833" i="1" s="1"/>
  <c r="L210" i="1"/>
  <c r="M210" i="1" s="1"/>
  <c r="N210" i="1" s="1"/>
  <c r="L529" i="1"/>
  <c r="M529" i="1" s="1"/>
  <c r="L207" i="1"/>
  <c r="M207" i="1" s="1"/>
  <c r="N207" i="1" s="1"/>
  <c r="L423" i="1"/>
  <c r="M423" i="1" s="1"/>
  <c r="N423" i="1" s="1"/>
  <c r="L243" i="1"/>
  <c r="M243" i="1" s="1"/>
  <c r="L381" i="1"/>
  <c r="M381" i="1" s="1"/>
  <c r="N381" i="1" s="1"/>
  <c r="L215" i="1"/>
  <c r="M215" i="1" s="1"/>
  <c r="N215" i="1" s="1"/>
  <c r="L203" i="1"/>
  <c r="M203" i="1" s="1"/>
  <c r="N203" i="1" s="1"/>
  <c r="L593" i="1"/>
  <c r="M593" i="1" s="1"/>
  <c r="L663" i="1"/>
  <c r="M663" i="1" s="1"/>
  <c r="N663" i="1" s="1"/>
  <c r="L387" i="1"/>
  <c r="M387" i="1" s="1"/>
  <c r="N387" i="1" s="1"/>
  <c r="L86" i="1"/>
  <c r="M86" i="1" s="1"/>
  <c r="N86" i="1" s="1"/>
  <c r="L913" i="1"/>
  <c r="M913" i="1" s="1"/>
  <c r="L480" i="1"/>
  <c r="M480" i="1" s="1"/>
  <c r="N480" i="1" s="1"/>
  <c r="L673" i="1"/>
  <c r="M673" i="1" s="1"/>
  <c r="N673" i="1" s="1"/>
  <c r="L721" i="1"/>
  <c r="M721" i="1" s="1"/>
  <c r="N721" i="1" s="1"/>
  <c r="L725" i="1"/>
  <c r="M725" i="1" s="1"/>
  <c r="N725" i="1" s="1"/>
  <c r="L125" i="1"/>
  <c r="M125" i="1" s="1"/>
  <c r="N125" i="1" s="1"/>
  <c r="L713" i="1"/>
  <c r="M713" i="1" s="1"/>
  <c r="N713" i="1" s="1"/>
  <c r="L400" i="1"/>
  <c r="M400" i="1" s="1"/>
  <c r="N400" i="1" s="1"/>
  <c r="L254" i="1"/>
  <c r="M254" i="1" s="1"/>
  <c r="N254" i="1" s="1"/>
  <c r="L824" i="1"/>
  <c r="M824" i="1" s="1"/>
  <c r="N824" i="1" s="1"/>
  <c r="L218" i="1"/>
  <c r="M218" i="1" s="1"/>
  <c r="N218" i="1" s="1"/>
  <c r="L496" i="1"/>
  <c r="M496" i="1" s="1"/>
  <c r="N496" i="1" s="1"/>
  <c r="L410" i="1"/>
  <c r="M410" i="1" s="1"/>
  <c r="L486" i="1"/>
  <c r="M486" i="1" s="1"/>
  <c r="N486" i="1" s="1"/>
  <c r="L276" i="1"/>
  <c r="M276" i="1" s="1"/>
  <c r="L594" i="1"/>
  <c r="M594" i="1" s="1"/>
  <c r="N594" i="1" s="1"/>
  <c r="L996" i="1"/>
  <c r="M996" i="1" s="1"/>
  <c r="L453" i="1"/>
  <c r="M453" i="1" s="1"/>
  <c r="N453" i="1" s="1"/>
  <c r="L30" i="1"/>
  <c r="M30" i="1" s="1"/>
  <c r="N30" i="1" s="1"/>
  <c r="L858" i="1"/>
  <c r="M858" i="1" s="1"/>
  <c r="N858" i="1" s="1"/>
  <c r="L142" i="1"/>
  <c r="M142" i="1" s="1"/>
  <c r="N142" i="1" s="1"/>
  <c r="L39" i="1"/>
  <c r="M39" i="1" s="1"/>
  <c r="L632" i="1"/>
  <c r="M632" i="1" s="1"/>
  <c r="N632" i="1" s="1"/>
  <c r="L327" i="1"/>
  <c r="M327" i="1" s="1"/>
  <c r="N327" i="1" s="1"/>
  <c r="L799" i="1"/>
  <c r="M799" i="1" s="1"/>
  <c r="N799" i="1" s="1"/>
  <c r="L325" i="1"/>
  <c r="M325" i="1" s="1"/>
  <c r="L159" i="1"/>
  <c r="M159" i="1" s="1"/>
  <c r="N159" i="1" s="1"/>
  <c r="L405" i="1"/>
  <c r="M405" i="1" s="1"/>
  <c r="N405" i="1" s="1"/>
  <c r="L515" i="1"/>
  <c r="M515" i="1" s="1"/>
  <c r="N515" i="1" s="1"/>
  <c r="L290" i="1"/>
  <c r="M290" i="1" s="1"/>
  <c r="N290" i="1" s="1"/>
  <c r="L683" i="1"/>
  <c r="M683" i="1" s="1"/>
  <c r="N683" i="1" s="1"/>
  <c r="L881" i="1"/>
  <c r="M881" i="1" s="1"/>
  <c r="N881" i="1" s="1"/>
  <c r="L183" i="1"/>
  <c r="M183" i="1" s="1"/>
  <c r="L112" i="1"/>
  <c r="M112" i="1" s="1"/>
  <c r="L271" i="1"/>
  <c r="M271" i="1" s="1"/>
  <c r="N271" i="1" s="1"/>
  <c r="L796" i="1"/>
  <c r="M796" i="1" s="1"/>
  <c r="L684" i="1"/>
  <c r="M684" i="1" s="1"/>
  <c r="N684" i="1" s="1"/>
  <c r="L357" i="1"/>
  <c r="M357" i="1" s="1"/>
  <c r="N357" i="1" s="1"/>
  <c r="L401" i="1"/>
  <c r="M401" i="1" s="1"/>
  <c r="N401" i="1" s="1"/>
  <c r="L14" i="1"/>
  <c r="M14" i="1" s="1"/>
  <c r="N14" i="1" s="1"/>
  <c r="L57" i="1"/>
  <c r="M57" i="1" s="1"/>
  <c r="N57" i="1" s="1"/>
  <c r="L907" i="1"/>
  <c r="M907" i="1" s="1"/>
  <c r="N907" i="1" s="1"/>
  <c r="L137" i="1"/>
  <c r="M137" i="1" s="1"/>
  <c r="N137" i="1" s="1"/>
  <c r="L784" i="1"/>
  <c r="M784" i="1" s="1"/>
  <c r="N784" i="1" s="1"/>
  <c r="L110" i="1"/>
  <c r="M110" i="1" s="1"/>
  <c r="N110" i="1" s="1"/>
  <c r="L669" i="1"/>
  <c r="M669" i="1" s="1"/>
  <c r="N669" i="1" s="1"/>
  <c r="L108" i="1"/>
  <c r="M108" i="1" s="1"/>
  <c r="N108" i="1" s="1"/>
  <c r="L764" i="1"/>
  <c r="M764" i="1" s="1"/>
  <c r="N764" i="1" s="1"/>
  <c r="L451" i="1"/>
  <c r="M451" i="1" s="1"/>
  <c r="N451" i="1" s="1"/>
  <c r="L700" i="1"/>
  <c r="M700" i="1" s="1"/>
  <c r="L993" i="1"/>
  <c r="M993" i="1" s="1"/>
  <c r="N993" i="1" s="1"/>
  <c r="L714" i="1"/>
  <c r="M714" i="1" s="1"/>
  <c r="N714" i="1" s="1"/>
  <c r="L662" i="1"/>
  <c r="M662" i="1" s="1"/>
  <c r="L472" i="1"/>
  <c r="M472" i="1" s="1"/>
  <c r="N472" i="1" s="1"/>
  <c r="L343" i="1"/>
  <c r="M343" i="1" s="1"/>
  <c r="N343" i="1" s="1"/>
  <c r="L280" i="1"/>
  <c r="M280" i="1" s="1"/>
  <c r="N280" i="1" s="1"/>
  <c r="L760" i="1"/>
  <c r="M760" i="1" s="1"/>
  <c r="N760" i="1" s="1"/>
  <c r="L318" i="1"/>
  <c r="M318" i="1" s="1"/>
  <c r="N318" i="1" s="1"/>
  <c r="L509" i="1"/>
  <c r="M509" i="1" s="1"/>
  <c r="N509" i="1" s="1"/>
  <c r="L602" i="1"/>
  <c r="M602" i="1" s="1"/>
  <c r="L963" i="1"/>
  <c r="M963" i="1" s="1"/>
  <c r="N963" i="1" s="1"/>
  <c r="L156" i="1"/>
  <c r="M156" i="1" s="1"/>
  <c r="L698" i="1"/>
  <c r="M698" i="1" s="1"/>
  <c r="L837" i="1"/>
  <c r="M837" i="1" s="1"/>
  <c r="N837" i="1" s="1"/>
  <c r="L781" i="1"/>
  <c r="M781" i="1" s="1"/>
  <c r="L332" i="1"/>
  <c r="M332" i="1" s="1"/>
  <c r="N332" i="1" s="1"/>
  <c r="L935" i="1"/>
  <c r="M935" i="1" s="1"/>
  <c r="N935" i="1" s="1"/>
  <c r="L638" i="1"/>
  <c r="M638" i="1" s="1"/>
  <c r="N638" i="1" s="1"/>
  <c r="L294" i="1"/>
  <c r="M294" i="1" s="1"/>
  <c r="N294" i="1" s="1"/>
  <c r="L205" i="1"/>
  <c r="M205" i="1" s="1"/>
  <c r="N205" i="1" s="1"/>
  <c r="L493" i="1"/>
  <c r="M493" i="1" s="1"/>
  <c r="L556" i="1"/>
  <c r="M556" i="1" s="1"/>
  <c r="L497" i="1"/>
  <c r="M497" i="1" s="1"/>
  <c r="L507" i="1"/>
  <c r="M507" i="1" s="1"/>
  <c r="N507" i="1" s="1"/>
  <c r="L688" i="1"/>
  <c r="M688" i="1" s="1"/>
  <c r="L749" i="1"/>
  <c r="M749" i="1" s="1"/>
  <c r="N749" i="1" s="1"/>
  <c r="L411" i="1"/>
  <c r="M411" i="1" s="1"/>
  <c r="N411" i="1" s="1"/>
  <c r="L268" i="1"/>
  <c r="M268" i="1" s="1"/>
  <c r="N268" i="1" s="1"/>
  <c r="L901" i="1"/>
  <c r="M901" i="1" s="1"/>
  <c r="N901" i="1" s="1"/>
  <c r="L319" i="1"/>
  <c r="M319" i="1" s="1"/>
  <c r="N319" i="1" s="1"/>
  <c r="L949" i="1"/>
  <c r="M949" i="1" s="1"/>
  <c r="L908" i="1"/>
  <c r="M908" i="1" s="1"/>
  <c r="N908" i="1" s="1"/>
  <c r="L885" i="1"/>
  <c r="M885" i="1" s="1"/>
  <c r="N885" i="1" s="1"/>
  <c r="L588" i="1"/>
  <c r="M588" i="1" s="1"/>
  <c r="L69" i="1"/>
  <c r="M69" i="1" s="1"/>
  <c r="N69" i="1" s="1"/>
  <c r="L823" i="1"/>
  <c r="M823" i="1" s="1"/>
  <c r="N823" i="1" s="1"/>
  <c r="L674" i="1"/>
  <c r="M674" i="1" s="1"/>
  <c r="N674" i="1" s="1"/>
  <c r="L391" i="1"/>
  <c r="M391" i="1" s="1"/>
  <c r="L89" i="1"/>
  <c r="M89" i="1" s="1"/>
  <c r="N89" i="1" s="1"/>
  <c r="L828" i="1"/>
  <c r="M828" i="1" s="1"/>
  <c r="N828" i="1" s="1"/>
  <c r="L229" i="1"/>
  <c r="M229" i="1" s="1"/>
  <c r="N229" i="1" s="1"/>
  <c r="L702" i="1"/>
  <c r="M702" i="1" s="1"/>
  <c r="L435" i="1"/>
  <c r="M435" i="1" s="1"/>
  <c r="N435" i="1" s="1"/>
  <c r="L66" i="1"/>
  <c r="M66" i="1" s="1"/>
  <c r="N66" i="1" s="1"/>
  <c r="L929" i="1"/>
  <c r="M929" i="1" s="1"/>
  <c r="N929" i="1" s="1"/>
  <c r="L580" i="1"/>
  <c r="M580" i="1" s="1"/>
  <c r="N580" i="1" s="1"/>
  <c r="L11" i="1"/>
  <c r="M11" i="1" s="1"/>
  <c r="N11" i="1" s="1"/>
  <c r="L68" i="1"/>
  <c r="M68" i="1" s="1"/>
  <c r="N68" i="1" s="1"/>
  <c r="L177" i="1"/>
  <c r="M177" i="1" s="1"/>
  <c r="N177" i="1" s="1"/>
  <c r="L989" i="1"/>
  <c r="M989" i="1" s="1"/>
  <c r="N989" i="1" s="1"/>
  <c r="L348" i="1"/>
  <c r="M348" i="1" s="1"/>
  <c r="N348" i="1" s="1"/>
  <c r="L487" i="1"/>
  <c r="M487" i="1" s="1"/>
  <c r="N487" i="1" s="1"/>
  <c r="L648" i="1"/>
  <c r="M648" i="1" s="1"/>
  <c r="L33" i="1"/>
  <c r="M33" i="1" s="1"/>
  <c r="N33" i="1" s="1"/>
  <c r="L445" i="1"/>
  <c r="M445" i="1" s="1"/>
  <c r="L489" i="1"/>
  <c r="M489" i="1" s="1"/>
  <c r="N489" i="1" s="1"/>
  <c r="L385" i="1"/>
  <c r="M385" i="1" s="1"/>
  <c r="L169" i="1"/>
  <c r="M169" i="1" s="1"/>
  <c r="N169" i="1" s="1"/>
  <c r="L102" i="1"/>
  <c r="M102" i="1" s="1"/>
  <c r="N102" i="1" s="1"/>
  <c r="L247" i="1"/>
  <c r="M247" i="1" s="1"/>
  <c r="N247" i="1" s="1"/>
  <c r="L41" i="1"/>
  <c r="M41" i="1" s="1"/>
  <c r="N41" i="1" s="1"/>
  <c r="L124" i="1"/>
  <c r="M124" i="1" s="1"/>
  <c r="N124" i="1" s="1"/>
  <c r="L523" i="1"/>
  <c r="M523" i="1" s="1"/>
  <c r="N523" i="1" s="1"/>
  <c r="L346" i="1"/>
  <c r="M346" i="1" s="1"/>
  <c r="N346" i="1" s="1"/>
  <c r="L614" i="1"/>
  <c r="M614" i="1" s="1"/>
  <c r="N614" i="1" s="1"/>
  <c r="L597" i="1"/>
  <c r="M597" i="1" s="1"/>
  <c r="N597" i="1" s="1"/>
  <c r="L899" i="1"/>
  <c r="M899" i="1" s="1"/>
  <c r="N899" i="1" s="1"/>
  <c r="L164" i="1"/>
  <c r="M164" i="1" s="1"/>
  <c r="N164" i="1" s="1"/>
  <c r="L927" i="1"/>
  <c r="M927" i="1" s="1"/>
  <c r="N927" i="1" s="1"/>
  <c r="L314" i="1"/>
  <c r="M314" i="1" s="1"/>
  <c r="L925" i="1"/>
  <c r="M925" i="1" s="1"/>
  <c r="N925" i="1" s="1"/>
  <c r="L481" i="1"/>
  <c r="M481" i="1" s="1"/>
  <c r="N481" i="1" s="1"/>
  <c r="L951" i="1"/>
  <c r="M951" i="1" s="1"/>
  <c r="N951" i="1" s="1"/>
  <c r="L462" i="1"/>
  <c r="M462" i="1" s="1"/>
  <c r="N462" i="1" s="1"/>
  <c r="L168" i="1"/>
  <c r="M168" i="1" s="1"/>
  <c r="N168" i="1" s="1"/>
  <c r="L38" i="1"/>
  <c r="M38" i="1" s="1"/>
  <c r="N38" i="1" s="1"/>
  <c r="L645" i="1"/>
  <c r="M645" i="1" s="1"/>
  <c r="N645" i="1" s="1"/>
  <c r="L152" i="1"/>
  <c r="M152" i="1" s="1"/>
  <c r="N152" i="1" s="1"/>
  <c r="L969" i="1"/>
  <c r="M969" i="1" s="1"/>
  <c r="N969" i="1" s="1"/>
  <c r="L741" i="1"/>
  <c r="M741" i="1" s="1"/>
  <c r="N741" i="1" s="1"/>
  <c r="L821" i="1"/>
  <c r="M821" i="1" s="1"/>
  <c r="N821" i="1" s="1"/>
  <c r="L845" i="1"/>
  <c r="M845" i="1" s="1"/>
  <c r="N845" i="1" s="1"/>
  <c r="L429" i="1"/>
  <c r="M429" i="1" s="1"/>
  <c r="N429" i="1" s="1"/>
  <c r="L122" i="1"/>
  <c r="M122" i="1" s="1"/>
  <c r="N122" i="1" s="1"/>
  <c r="L148" i="1"/>
  <c r="M148" i="1" s="1"/>
  <c r="L76" i="1"/>
  <c r="M76" i="1" s="1"/>
  <c r="N76" i="1" s="1"/>
  <c r="L232" i="1"/>
  <c r="M232" i="1" s="1"/>
  <c r="N232" i="1" s="1"/>
  <c r="L101" i="1"/>
  <c r="M101" i="1" s="1"/>
  <c r="N101" i="1" s="1"/>
  <c r="L986" i="1"/>
  <c r="M986" i="1" s="1"/>
  <c r="N986" i="1" s="1"/>
  <c r="L249" i="1"/>
  <c r="M249" i="1" s="1"/>
  <c r="N249" i="1" s="1"/>
  <c r="L815" i="1"/>
  <c r="M815" i="1" s="1"/>
  <c r="N815" i="1" s="1"/>
  <c r="L389" i="1"/>
  <c r="M389" i="1" s="1"/>
  <c r="N389" i="1" s="1"/>
  <c r="L604" i="1"/>
  <c r="M604" i="1" s="1"/>
  <c r="N604" i="1" s="1"/>
  <c r="L961" i="1"/>
  <c r="M961" i="1" s="1"/>
  <c r="N961" i="1" s="1"/>
  <c r="L859" i="1"/>
  <c r="M859" i="1" s="1"/>
  <c r="N859" i="1" s="1"/>
  <c r="L320" i="1"/>
  <c r="M320" i="1" s="1"/>
  <c r="N320" i="1" s="1"/>
  <c r="L253" i="1"/>
  <c r="M253" i="1" s="1"/>
  <c r="N253" i="1" s="1"/>
  <c r="L269" i="1"/>
  <c r="M269" i="1" s="1"/>
  <c r="N269" i="1" s="1"/>
  <c r="L916" i="1"/>
  <c r="M916" i="1" s="1"/>
  <c r="N916" i="1" s="1"/>
  <c r="L384" i="1"/>
  <c r="M384" i="1" s="1"/>
  <c r="N384" i="1" s="1"/>
  <c r="L178" i="1"/>
  <c r="M178" i="1" s="1"/>
  <c r="N178" i="1" s="1"/>
  <c r="L446" i="1"/>
  <c r="M446" i="1" s="1"/>
  <c r="N446" i="1" s="1"/>
  <c r="L326" i="1"/>
  <c r="M326" i="1" s="1"/>
  <c r="N326" i="1" s="1"/>
  <c r="L180" i="1"/>
  <c r="M180" i="1" s="1"/>
  <c r="N180" i="1" s="1"/>
  <c r="L941" i="1"/>
  <c r="M941" i="1" s="1"/>
  <c r="N941" i="1" s="1"/>
  <c r="L861" i="1"/>
  <c r="M861" i="1" s="1"/>
  <c r="N861" i="1" s="1"/>
  <c r="L530" i="1"/>
  <c r="M530" i="1" s="1"/>
  <c r="N530" i="1" s="1"/>
  <c r="L553" i="1"/>
  <c r="M553" i="1" s="1"/>
  <c r="L199" i="1"/>
  <c r="M199" i="1" s="1"/>
  <c r="N199" i="1" s="1"/>
  <c r="L998" i="1"/>
  <c r="M998" i="1" s="1"/>
  <c r="N998" i="1" s="1"/>
  <c r="L654" i="1"/>
  <c r="M654" i="1" s="1"/>
  <c r="L522" i="1"/>
  <c r="M522" i="1" s="1"/>
  <c r="N522" i="1" s="1"/>
  <c r="L502" i="1"/>
  <c r="M502" i="1" s="1"/>
  <c r="N502" i="1" s="1"/>
  <c r="L770" i="1"/>
  <c r="M770" i="1" s="1"/>
  <c r="N770" i="1" s="1"/>
  <c r="L629" i="1"/>
  <c r="M629" i="1" s="1"/>
  <c r="L995" i="1"/>
  <c r="M995" i="1" s="1"/>
  <c r="N995" i="1" s="1"/>
  <c r="L193" i="1"/>
  <c r="M193" i="1" s="1"/>
  <c r="N193" i="1" s="1"/>
  <c r="L964" i="1"/>
  <c r="M964" i="1" s="1"/>
  <c r="L479" i="1"/>
  <c r="M479" i="1" s="1"/>
  <c r="N479" i="1" s="1"/>
  <c r="L955" i="1"/>
  <c r="M955" i="1" s="1"/>
  <c r="N955" i="1" s="1"/>
  <c r="L750" i="1"/>
  <c r="M750" i="1" s="1"/>
  <c r="N750" i="1" s="1"/>
  <c r="L968" i="1"/>
  <c r="M968" i="1" s="1"/>
  <c r="N968" i="1" s="1"/>
  <c r="L801" i="1"/>
  <c r="M801" i="1" s="1"/>
  <c r="N801" i="1" s="1"/>
  <c r="L943" i="1"/>
  <c r="M943" i="1" s="1"/>
  <c r="N943" i="1" s="1"/>
  <c r="L440" i="1"/>
  <c r="M440" i="1" s="1"/>
  <c r="N440" i="1" s="1"/>
  <c r="L872" i="1"/>
  <c r="M872" i="1" s="1"/>
  <c r="L167" i="1"/>
  <c r="M167" i="1" s="1"/>
  <c r="N167" i="1" s="1"/>
  <c r="L985" i="1"/>
  <c r="M985" i="1" s="1"/>
  <c r="L209" i="1"/>
  <c r="M209" i="1" s="1"/>
  <c r="N209" i="1" s="1"/>
  <c r="L151" i="1"/>
  <c r="M151" i="1" s="1"/>
  <c r="L867" i="1"/>
  <c r="M867" i="1" s="1"/>
  <c r="N867" i="1" s="1"/>
  <c r="L397" i="1"/>
  <c r="M397" i="1" s="1"/>
  <c r="N397" i="1" s="1"/>
  <c r="L601" i="1"/>
  <c r="M601" i="1" s="1"/>
  <c r="L344" i="1"/>
  <c r="M344" i="1" s="1"/>
  <c r="N344" i="1" s="1"/>
  <c r="L10" i="1"/>
  <c r="M10" i="1" s="1"/>
  <c r="N10" i="1" s="1"/>
  <c r="L686" i="1"/>
  <c r="M686" i="1" s="1"/>
  <c r="N686" i="1" s="1"/>
  <c r="L656" i="1"/>
  <c r="M656" i="1" s="1"/>
  <c r="N656" i="1" s="1"/>
  <c r="L873" i="1"/>
  <c r="M873" i="1" s="1"/>
  <c r="N873" i="1" s="1"/>
  <c r="L138" i="1"/>
  <c r="M138" i="1" s="1"/>
  <c r="N138" i="1" s="1"/>
  <c r="L797" i="1"/>
  <c r="M797" i="1" s="1"/>
  <c r="N797" i="1" s="1"/>
  <c r="L652" i="1"/>
  <c r="M652" i="1" s="1"/>
  <c r="N652" i="1" s="1"/>
  <c r="L761" i="1"/>
  <c r="M761" i="1" s="1"/>
  <c r="N761" i="1" s="1"/>
  <c r="L641" i="1"/>
  <c r="M641" i="1" s="1"/>
  <c r="N641" i="1" s="1"/>
  <c r="L231" i="1"/>
  <c r="M231" i="1" s="1"/>
  <c r="N231" i="1" s="1"/>
  <c r="L808" i="1"/>
  <c r="M808" i="1" s="1"/>
  <c r="N808" i="1" s="1"/>
  <c r="L762" i="1"/>
  <c r="M762" i="1" s="1"/>
  <c r="N762" i="1" s="1"/>
  <c r="L196" i="1"/>
  <c r="M196" i="1" s="1"/>
  <c r="N196" i="1" s="1"/>
  <c r="L349" i="1"/>
  <c r="M349" i="1" s="1"/>
  <c r="N349" i="1" s="1"/>
  <c r="L613" i="1"/>
  <c r="M613" i="1" s="1"/>
  <c r="N613" i="1" s="1"/>
  <c r="L17" i="1"/>
  <c r="M17" i="1" s="1"/>
  <c r="N17" i="1" s="1"/>
  <c r="L682" i="1"/>
  <c r="M682" i="1" s="1"/>
  <c r="N682" i="1" s="1"/>
  <c r="L627" i="1"/>
  <c r="M627" i="1" s="1"/>
  <c r="N627" i="1" s="1"/>
  <c r="L581" i="1"/>
  <c r="M581" i="1" s="1"/>
  <c r="N581" i="1" s="1"/>
  <c r="L398" i="1"/>
  <c r="M398" i="1" s="1"/>
  <c r="N398" i="1" s="1"/>
  <c r="L950" i="1"/>
  <c r="M950" i="1" s="1"/>
  <c r="N950" i="1" s="1"/>
  <c r="L237" i="1"/>
  <c r="M237" i="1" s="1"/>
  <c r="N237" i="1" s="1"/>
  <c r="L980" i="1"/>
  <c r="M980" i="1" s="1"/>
  <c r="N980" i="1" s="1"/>
  <c r="L802" i="1"/>
  <c r="M802" i="1" s="1"/>
  <c r="N802" i="1" s="1"/>
  <c r="L456" i="1"/>
  <c r="M456" i="1" s="1"/>
  <c r="N456" i="1" s="1"/>
  <c r="L421" i="1"/>
  <c r="M421" i="1" s="1"/>
  <c r="N421" i="1" s="1"/>
  <c r="L485" i="1"/>
  <c r="M485" i="1" s="1"/>
  <c r="N485" i="1" s="1"/>
  <c r="L149" i="1"/>
  <c r="M149" i="1" s="1"/>
  <c r="N149" i="1" s="1"/>
  <c r="L373" i="1"/>
  <c r="M373" i="1" s="1"/>
  <c r="L340" i="1"/>
  <c r="M340" i="1" s="1"/>
  <c r="N340" i="1" s="1"/>
  <c r="L305" i="1"/>
  <c r="M305" i="1" s="1"/>
  <c r="N305" i="1" s="1"/>
  <c r="L316" i="1"/>
  <c r="M316" i="1" s="1"/>
  <c r="L738" i="1"/>
  <c r="M738" i="1" s="1"/>
  <c r="L306" i="1"/>
  <c r="M306" i="1" s="1"/>
  <c r="N306" i="1" s="1"/>
  <c r="L787" i="1"/>
  <c r="M787" i="1" s="1"/>
  <c r="N787" i="1" s="1"/>
  <c r="L309" i="1"/>
  <c r="M309" i="1" s="1"/>
  <c r="N309" i="1" s="1"/>
  <c r="L720" i="1"/>
  <c r="M720" i="1" s="1"/>
  <c r="N720" i="1" s="1"/>
  <c r="L670" i="1"/>
  <c r="M670" i="1" s="1"/>
  <c r="N670" i="1" s="1"/>
  <c r="L737" i="1"/>
  <c r="M737" i="1" s="1"/>
  <c r="N737" i="1" s="1"/>
  <c r="L52" i="1"/>
  <c r="M52" i="1" s="1"/>
  <c r="N52" i="1" s="1"/>
  <c r="L488" i="1"/>
  <c r="M488" i="1" s="1"/>
  <c r="N488" i="1" s="1"/>
  <c r="L25" i="1"/>
  <c r="M25" i="1" s="1"/>
  <c r="L818" i="1"/>
  <c r="M818" i="1" s="1"/>
  <c r="N818" i="1" s="1"/>
  <c r="L287" i="1"/>
  <c r="M287" i="1" s="1"/>
  <c r="N287" i="1" s="1"/>
  <c r="L250" i="1"/>
  <c r="M250" i="1" s="1"/>
  <c r="N250" i="1" s="1"/>
  <c r="L755" i="1"/>
  <c r="M755" i="1" s="1"/>
  <c r="N755" i="1" s="1"/>
  <c r="L962" i="1"/>
  <c r="M962" i="1" s="1"/>
  <c r="N962" i="1" s="1"/>
  <c r="L277" i="1"/>
  <c r="M277" i="1" s="1"/>
  <c r="L257" i="1"/>
  <c r="M257" i="1" s="1"/>
  <c r="N257" i="1" s="1"/>
  <c r="L701" i="1"/>
  <c r="M701" i="1" s="1"/>
  <c r="L408" i="1"/>
  <c r="M408" i="1" s="1"/>
  <c r="N408" i="1" s="1"/>
  <c r="L75" i="1"/>
  <c r="M75" i="1" s="1"/>
  <c r="L947" i="1"/>
  <c r="M947" i="1" s="1"/>
  <c r="N947" i="1" s="1"/>
  <c r="L65" i="1"/>
  <c r="M65" i="1" s="1"/>
  <c r="N65" i="1" s="1"/>
  <c r="L844" i="1"/>
  <c r="M844" i="1" s="1"/>
  <c r="L871" i="1"/>
  <c r="M871" i="1" s="1"/>
  <c r="N871" i="1" s="1"/>
  <c r="L166" i="1"/>
  <c r="M166" i="1" s="1"/>
  <c r="N166" i="1" s="1"/>
  <c r="L450" i="1"/>
  <c r="M450" i="1" s="1"/>
  <c r="N450" i="1" s="1"/>
  <c r="L386" i="1"/>
  <c r="M386" i="1" s="1"/>
  <c r="N386" i="1" s="1"/>
  <c r="L830" i="1"/>
  <c r="M830" i="1" s="1"/>
  <c r="N830" i="1" s="1"/>
  <c r="L793" i="1"/>
  <c r="M793" i="1" s="1"/>
  <c r="L704" i="1"/>
  <c r="M704" i="1" s="1"/>
  <c r="N704" i="1" s="1"/>
  <c r="L936" i="1"/>
  <c r="M936" i="1" s="1"/>
  <c r="N936" i="1" s="1"/>
  <c r="L758" i="1"/>
  <c r="M758" i="1" s="1"/>
  <c r="N758" i="1" s="1"/>
  <c r="L333" i="1"/>
  <c r="M333" i="1" s="1"/>
  <c r="N333" i="1" s="1"/>
  <c r="L284" i="1"/>
  <c r="M284" i="1" s="1"/>
  <c r="N284" i="1" s="1"/>
  <c r="L718" i="1"/>
  <c r="M718" i="1" s="1"/>
  <c r="N718" i="1" s="1"/>
  <c r="L534" i="1"/>
  <c r="M534" i="1" s="1"/>
  <c r="N534" i="1" s="1"/>
  <c r="L906" i="1"/>
  <c r="M906" i="1" s="1"/>
  <c r="N906" i="1" s="1"/>
  <c r="L660" i="1"/>
  <c r="M660" i="1" s="1"/>
  <c r="N660" i="1" s="1"/>
  <c r="L270" i="1"/>
  <c r="M270" i="1" s="1"/>
  <c r="N270" i="1" s="1"/>
  <c r="L170" i="1"/>
  <c r="M170" i="1" s="1"/>
  <c r="N170" i="1" s="1"/>
  <c r="L956" i="1"/>
  <c r="M956" i="1" s="1"/>
  <c r="N956" i="1" s="1"/>
  <c r="L95" i="1"/>
  <c r="M95" i="1" s="1"/>
  <c r="N95" i="1" s="1"/>
  <c r="L23" i="1"/>
  <c r="M23" i="1" s="1"/>
  <c r="N23" i="1" s="1"/>
  <c r="L449" i="1"/>
  <c r="M449" i="1" s="1"/>
  <c r="N449" i="1" s="1"/>
  <c r="L917" i="1"/>
  <c r="M917" i="1" s="1"/>
  <c r="L748" i="1"/>
  <c r="M748" i="1" s="1"/>
  <c r="N748" i="1" s="1"/>
  <c r="L338" i="1"/>
  <c r="M338" i="1" s="1"/>
  <c r="N338" i="1" s="1"/>
  <c r="L222" i="1"/>
  <c r="M222" i="1" s="1"/>
  <c r="L729" i="1"/>
  <c r="M729" i="1" s="1"/>
  <c r="N729" i="1" s="1"/>
  <c r="L897" i="1"/>
  <c r="M897" i="1" s="1"/>
  <c r="N897" i="1" s="1"/>
  <c r="L822" i="1"/>
  <c r="M822" i="1" s="1"/>
  <c r="N822" i="1" s="1"/>
  <c r="L809" i="1"/>
  <c r="M809" i="1" s="1"/>
  <c r="N809" i="1" s="1"/>
  <c r="L461" i="1"/>
  <c r="M461" i="1" s="1"/>
  <c r="N461" i="1" s="1"/>
  <c r="L28" i="1"/>
  <c r="M28" i="1" s="1"/>
  <c r="N28" i="1" s="1"/>
  <c r="L820" i="1"/>
  <c r="M820" i="1" s="1"/>
  <c r="N820" i="1" s="1"/>
  <c r="L990" i="1"/>
  <c r="M990" i="1" s="1"/>
  <c r="N990" i="1" s="1"/>
  <c r="L372" i="1"/>
  <c r="M372" i="1" s="1"/>
  <c r="L603" i="1"/>
  <c r="M603" i="1" s="1"/>
  <c r="L150" i="1"/>
  <c r="M150" i="1" s="1"/>
  <c r="L117" i="1"/>
  <c r="M117" i="1" s="1"/>
  <c r="N117" i="1" s="1"/>
  <c r="L661" i="1"/>
  <c r="M661" i="1" s="1"/>
  <c r="L230" i="1"/>
  <c r="M230" i="1" s="1"/>
  <c r="L460" i="1"/>
  <c r="M460" i="1" s="1"/>
  <c r="L626" i="1"/>
  <c r="M626" i="1" s="1"/>
  <c r="N626" i="1" s="1"/>
  <c r="L266" i="1"/>
  <c r="M266" i="1" s="1"/>
  <c r="N266" i="1" s="1"/>
  <c r="L433" i="1"/>
  <c r="M433" i="1" s="1"/>
  <c r="N433" i="1" s="1"/>
  <c r="L814" i="1"/>
  <c r="M814" i="1" s="1"/>
  <c r="N814" i="1" s="1"/>
  <c r="L163" i="1"/>
  <c r="M163" i="1" s="1"/>
  <c r="N163" i="1" s="1"/>
  <c r="L9" i="1"/>
  <c r="M9" i="1" s="1"/>
  <c r="N9" i="1" s="1"/>
  <c r="L618" i="1"/>
  <c r="M618" i="1" s="1"/>
  <c r="N618" i="1" s="1"/>
  <c r="L753" i="1"/>
  <c r="M753" i="1" s="1"/>
  <c r="N753" i="1" s="1"/>
  <c r="L921" i="1"/>
  <c r="M921" i="1" s="1"/>
  <c r="N921" i="1" s="1"/>
  <c r="L697" i="1"/>
  <c r="M697" i="1" s="1"/>
  <c r="N697" i="1" s="1"/>
  <c r="L77" i="1"/>
  <c r="M77" i="1" s="1"/>
  <c r="N77" i="1" s="1"/>
  <c r="L88" i="1"/>
  <c r="M88" i="1" s="1"/>
  <c r="N88" i="1" s="1"/>
  <c r="L806" i="1"/>
  <c r="M806" i="1" s="1"/>
  <c r="N806" i="1" s="1"/>
  <c r="L650" i="1"/>
  <c r="M650" i="1" s="1"/>
  <c r="N650" i="1" s="1"/>
  <c r="L685" i="1"/>
  <c r="M685" i="1" s="1"/>
  <c r="L777" i="1"/>
  <c r="M777" i="1" s="1"/>
  <c r="N777" i="1" s="1"/>
  <c r="L672" i="1"/>
  <c r="M672" i="1" s="1"/>
  <c r="N672" i="1" s="1"/>
  <c r="L92" i="1"/>
  <c r="M92" i="1" s="1"/>
  <c r="N92" i="1" s="1"/>
  <c r="L514" i="1"/>
  <c r="M514" i="1" s="1"/>
  <c r="N514" i="1" s="1"/>
  <c r="L945" i="1"/>
  <c r="M945" i="1" s="1"/>
  <c r="N945" i="1" s="1"/>
  <c r="L518" i="1"/>
  <c r="M518" i="1" s="1"/>
  <c r="N518" i="1" s="1"/>
  <c r="L967" i="1"/>
  <c r="M967" i="1" s="1"/>
  <c r="N967" i="1" s="1"/>
  <c r="L728" i="1"/>
  <c r="M728" i="1" s="1"/>
  <c r="N728" i="1" s="1"/>
  <c r="L123" i="1"/>
  <c r="L144" i="1"/>
  <c r="M144" i="1" s="1"/>
  <c r="N144" i="1" s="1"/>
  <c r="L29" i="1"/>
  <c r="M29" i="1" s="1"/>
  <c r="N29" i="1" s="1"/>
  <c r="L554" i="1"/>
  <c r="M554" i="1" s="1"/>
  <c r="N554" i="1" s="1"/>
  <c r="L399" i="1"/>
  <c r="M399" i="1" s="1"/>
  <c r="N399" i="1" s="1"/>
  <c r="L549" i="1"/>
  <c r="M549" i="1" s="1"/>
  <c r="N549" i="1" s="1"/>
  <c r="L889" i="1"/>
  <c r="M889" i="1" s="1"/>
  <c r="N889" i="1" s="1"/>
  <c r="L924" i="1"/>
  <c r="M924" i="1" s="1"/>
  <c r="N924" i="1" s="1"/>
  <c r="L260" i="1"/>
  <c r="M260" i="1" s="1"/>
  <c r="N260" i="1" s="1"/>
  <c r="L981" i="1"/>
  <c r="M981" i="1" s="1"/>
  <c r="N981" i="1" s="1"/>
  <c r="L655" i="1"/>
  <c r="M655" i="1" s="1"/>
  <c r="N655" i="1" s="1"/>
  <c r="L566" i="1"/>
  <c r="M566" i="1" s="1"/>
  <c r="N566" i="1" s="1"/>
  <c r="L155" i="1"/>
  <c r="M155" i="1" s="1"/>
  <c r="N155" i="1" s="1"/>
  <c r="L259" i="1"/>
  <c r="M259" i="1" s="1"/>
  <c r="N259" i="1" s="1"/>
  <c r="L679" i="1"/>
  <c r="M679" i="1" s="1"/>
  <c r="N679" i="1" s="1"/>
  <c r="L732" i="1"/>
  <c r="M732" i="1" s="1"/>
  <c r="N732" i="1" s="1"/>
  <c r="L541" i="1"/>
  <c r="M541" i="1" s="1"/>
  <c r="N541" i="1" s="1"/>
  <c r="L623" i="1"/>
  <c r="M623" i="1" s="1"/>
  <c r="N623" i="1" s="1"/>
  <c r="L994" i="1"/>
  <c r="M994" i="1" s="1"/>
  <c r="N994" i="1" s="1"/>
  <c r="L403" i="1"/>
  <c r="M403" i="1" s="1"/>
  <c r="N403" i="1" s="1"/>
  <c r="L649" i="1"/>
  <c r="M649" i="1" s="1"/>
  <c r="N649" i="1" s="1"/>
  <c r="L735" i="1"/>
  <c r="M735" i="1" s="1"/>
  <c r="N735" i="1" s="1"/>
  <c r="L800" i="1"/>
  <c r="M800" i="1" s="1"/>
  <c r="N800" i="1" s="1"/>
  <c r="L711" i="1"/>
  <c r="M711" i="1" s="1"/>
  <c r="L404" i="1"/>
  <c r="M404" i="1" s="1"/>
  <c r="N404" i="1" s="1"/>
  <c r="L35" i="1"/>
  <c r="M35" i="1" s="1"/>
  <c r="N35" i="1" s="1"/>
  <c r="L558" i="1"/>
  <c r="M558" i="1" s="1"/>
  <c r="N558" i="1" s="1"/>
  <c r="L145" i="1"/>
  <c r="M145" i="1" s="1"/>
  <c r="N145" i="1" s="1"/>
  <c r="L289" i="1"/>
  <c r="M289" i="1" s="1"/>
  <c r="N289" i="1" s="1"/>
  <c r="L471" i="1"/>
  <c r="M471" i="1" s="1"/>
  <c r="N471" i="1" s="1"/>
  <c r="L854" i="1"/>
  <c r="M854" i="1" s="1"/>
  <c r="N854" i="1" s="1"/>
  <c r="L591" i="1"/>
  <c r="M591" i="1" s="1"/>
  <c r="N591" i="1" s="1"/>
  <c r="L771" i="1"/>
  <c r="M771" i="1" s="1"/>
  <c r="N771" i="1" s="1"/>
  <c r="L991" i="1"/>
  <c r="M991" i="1" s="1"/>
  <c r="N991" i="1" s="1"/>
  <c r="L571" i="1"/>
  <c r="M571" i="1" s="1"/>
  <c r="N571" i="1" s="1"/>
  <c r="L942" i="1"/>
  <c r="M942" i="1" s="1"/>
  <c r="N942" i="1" s="1"/>
  <c r="L976" i="1"/>
  <c r="M976" i="1" s="1"/>
  <c r="N976" i="1" s="1"/>
  <c r="L8" i="1"/>
  <c r="M8" i="1" s="1"/>
  <c r="N8" i="1" s="1"/>
  <c r="L494" i="1"/>
  <c r="M494" i="1" s="1"/>
  <c r="N494" i="1" s="1"/>
  <c r="L504" i="1"/>
  <c r="M504" i="1" s="1"/>
  <c r="N504" i="1" s="1"/>
  <c r="L458" i="1"/>
  <c r="L825" i="1"/>
  <c r="M825" i="1" s="1"/>
  <c r="N825" i="1" s="1"/>
  <c r="L45" i="1"/>
  <c r="M45" i="1" s="1"/>
  <c r="N45" i="1" s="1"/>
  <c r="L890" i="1"/>
  <c r="M890" i="1" s="1"/>
  <c r="N890" i="1" s="1"/>
  <c r="L988" i="1"/>
  <c r="M988" i="1" s="1"/>
  <c r="N988" i="1" s="1"/>
  <c r="L61" i="1"/>
  <c r="M61" i="1" s="1"/>
  <c r="N61" i="1" s="1"/>
  <c r="L129" i="1"/>
  <c r="M129" i="1" s="1"/>
  <c r="N129" i="1" s="1"/>
  <c r="L657" i="1"/>
  <c r="M657" i="1" s="1"/>
  <c r="N657" i="1" s="1"/>
  <c r="L341" i="1"/>
  <c r="M341" i="1" s="1"/>
  <c r="N341" i="1" s="1"/>
  <c r="L342" i="1"/>
  <c r="M342" i="1" s="1"/>
  <c r="N342" i="1" s="1"/>
  <c r="L866" i="1"/>
  <c r="M866" i="1" s="1"/>
  <c r="N866" i="1" s="1"/>
  <c r="L782" i="1"/>
  <c r="M782" i="1" s="1"/>
  <c r="N782" i="1" s="1"/>
  <c r="L817" i="1"/>
  <c r="M817" i="1" s="1"/>
  <c r="L53" i="1"/>
  <c r="M53" i="1" s="1"/>
  <c r="N53" i="1" s="1"/>
  <c r="L44" i="1"/>
  <c r="M44" i="1" s="1"/>
  <c r="N44" i="1" s="1"/>
  <c r="L206" i="1"/>
  <c r="M206" i="1" s="1"/>
  <c r="N206" i="1" s="1"/>
  <c r="L773" i="1"/>
  <c r="M773" i="1" s="1"/>
  <c r="N773" i="1" s="1"/>
  <c r="L794" i="1"/>
  <c r="M794" i="1" s="1"/>
  <c r="N794" i="1" s="1"/>
  <c r="L555" i="1"/>
  <c r="M555" i="1" s="1"/>
  <c r="N555" i="1" s="1"/>
  <c r="N877" i="1"/>
  <c r="M933" i="1"/>
  <c r="N933" i="1" s="1"/>
  <c r="M886" i="1"/>
  <c r="N886" i="1" s="1"/>
  <c r="M598" i="1"/>
  <c r="N598" i="1" s="1"/>
  <c r="M70" i="1"/>
  <c r="N70" i="1" s="1"/>
  <c r="M42" i="1"/>
  <c r="N42" i="1" s="1"/>
  <c r="M896" i="1"/>
  <c r="N896" i="1" s="1"/>
  <c r="B9" i="5"/>
  <c r="C2" i="1"/>
  <c r="C3" i="1"/>
  <c r="C4" i="1"/>
  <c r="C5" i="1"/>
  <c r="C6" i="1"/>
  <c r="C7" i="1"/>
  <c r="N939" i="1" l="1"/>
  <c r="N424" i="1"/>
  <c r="N132" i="1"/>
  <c r="M668" i="1"/>
  <c r="N668" i="1" s="1"/>
  <c r="M973" i="1"/>
  <c r="N973" i="1" s="1"/>
  <c r="M832" i="1"/>
  <c r="N832" i="1" s="1"/>
  <c r="M636" i="1"/>
  <c r="N636" i="1" s="1"/>
  <c r="M228" i="1"/>
  <c r="N228" i="1" s="1"/>
  <c r="M624" i="1"/>
  <c r="N624" i="1" s="1"/>
  <c r="M216" i="1"/>
  <c r="N216" i="1" s="1"/>
  <c r="M336" i="1"/>
  <c r="N336" i="1" s="1"/>
  <c r="M307" i="1"/>
  <c r="N307" i="1" s="1"/>
  <c r="M171" i="1"/>
  <c r="N171" i="1" s="1"/>
  <c r="M279" i="1"/>
  <c r="N279" i="1" s="1"/>
  <c r="N353" i="1"/>
  <c r="N412" i="1"/>
  <c r="N363" i="1"/>
  <c r="N544" i="1"/>
  <c r="N244" i="1"/>
  <c r="N926" i="1"/>
  <c r="N600" i="1"/>
  <c r="N182" i="1"/>
  <c r="N459" i="1"/>
  <c r="N829" i="1"/>
  <c r="N311" i="1"/>
  <c r="N540" i="1"/>
  <c r="M84" i="1"/>
  <c r="N84" i="1" s="1"/>
  <c r="N185" i="1"/>
  <c r="N579" i="1"/>
  <c r="N712" i="1"/>
  <c r="N880" i="1"/>
  <c r="N64" i="1"/>
  <c r="N337" i="1"/>
  <c r="N184" i="1"/>
  <c r="N87" i="1"/>
  <c r="L768" i="1"/>
  <c r="M768" i="1" s="1"/>
  <c r="N768" i="1" s="1"/>
  <c r="M879" i="1"/>
  <c r="N879" i="1" s="1"/>
  <c r="M795" i="1"/>
  <c r="N795" i="1" s="1"/>
  <c r="N516" i="1"/>
  <c r="N974" i="1"/>
  <c r="N865" i="1"/>
  <c r="N447" i="1"/>
  <c r="N637" i="1"/>
  <c r="N217" i="1"/>
  <c r="N264" i="1"/>
  <c r="N470" i="1"/>
  <c r="N977" i="1"/>
  <c r="N493" i="1"/>
  <c r="N653" i="1"/>
  <c r="N722" i="1"/>
  <c r="N154" i="1"/>
  <c r="N687" i="1"/>
  <c r="N805" i="1"/>
  <c r="N352" i="1"/>
  <c r="N364" i="1"/>
  <c r="N208" i="1"/>
  <c r="N97" i="1"/>
  <c r="N63" i="1"/>
  <c r="N900" i="1"/>
  <c r="N265" i="1"/>
  <c r="N484" i="1"/>
  <c r="N700" i="1"/>
  <c r="N996" i="1"/>
  <c r="N984" i="1"/>
  <c r="N243" i="1"/>
  <c r="N26" i="1"/>
  <c r="N792" i="1"/>
  <c r="N928" i="1"/>
  <c r="N689" i="1"/>
  <c r="N325" i="1"/>
  <c r="N593" i="1"/>
  <c r="N75" i="1"/>
  <c r="N425" i="1"/>
  <c r="N241" i="1"/>
  <c r="N112" i="1"/>
  <c r="N628" i="1"/>
  <c r="N913" i="1"/>
  <c r="N529" i="1"/>
  <c r="N156" i="1"/>
  <c r="N445" i="1"/>
  <c r="N316" i="1"/>
  <c r="N276" i="1"/>
  <c r="N73" i="1"/>
  <c r="N39" i="1"/>
  <c r="N410" i="1"/>
  <c r="N662" i="1"/>
  <c r="N917" i="1"/>
  <c r="N100" i="1"/>
  <c r="N589" i="1"/>
  <c r="N602" i="1"/>
  <c r="N350" i="1"/>
  <c r="N738" i="1"/>
  <c r="N629" i="1"/>
  <c r="N532" i="1"/>
  <c r="N315" i="1"/>
  <c r="N796" i="1"/>
  <c r="N698" i="1"/>
  <c r="N701" i="1"/>
  <c r="N314" i="1"/>
  <c r="N505" i="1"/>
  <c r="N702" i="1"/>
  <c r="N688" i="1"/>
  <c r="N457" i="1"/>
  <c r="N553" i="1"/>
  <c r="N685" i="1"/>
  <c r="N277" i="1"/>
  <c r="N25" i="1"/>
  <c r="N183" i="1"/>
  <c r="N648" i="1"/>
  <c r="N781" i="1"/>
  <c r="N661" i="1"/>
  <c r="N844" i="1"/>
  <c r="N391" i="1"/>
  <c r="N148" i="1"/>
  <c r="N603" i="1"/>
  <c r="N230" i="1"/>
  <c r="N373" i="1"/>
  <c r="N949" i="1"/>
  <c r="N497" i="1"/>
  <c r="N151" i="1"/>
  <c r="N964" i="1"/>
  <c r="N601" i="1"/>
  <c r="N654" i="1"/>
  <c r="N872" i="1"/>
  <c r="N793" i="1"/>
  <c r="N385" i="1"/>
  <c r="N985" i="1"/>
  <c r="N588" i="1"/>
  <c r="N556" i="1"/>
  <c r="N460" i="1"/>
  <c r="N222" i="1"/>
  <c r="N372" i="1"/>
  <c r="N150" i="1"/>
  <c r="N711" i="1"/>
  <c r="M123" i="1"/>
  <c r="N123" i="1" s="1"/>
  <c r="M458" i="1"/>
  <c r="N458" i="1" s="1"/>
  <c r="N817" i="1"/>
  <c r="M27" i="1"/>
  <c r="N27" i="1" s="1"/>
  <c r="B8" i="5"/>
  <c r="L6" i="1"/>
  <c r="I2" i="1"/>
  <c r="J2" i="1" s="1"/>
  <c r="L2" i="1" l="1"/>
  <c r="M2" i="1" s="1"/>
  <c r="N2" i="1" s="1"/>
  <c r="M6" i="1"/>
  <c r="N6" i="1" s="1"/>
  <c r="L5" i="1"/>
  <c r="L7" i="1"/>
  <c r="M7" i="1" l="1"/>
  <c r="N7" i="1" s="1"/>
  <c r="M5" i="1"/>
  <c r="N5" i="1" s="1"/>
  <c r="F1001" i="1" l="1"/>
  <c r="J1001" i="1" s="1"/>
  <c r="B7" i="5"/>
  <c r="J1002" i="1"/>
  <c r="L1002" i="1" s="1"/>
  <c r="M1002" i="1" s="1"/>
  <c r="N1002" i="1" s="1"/>
  <c r="I1001" i="1"/>
  <c r="B4" i="5" s="1"/>
  <c r="K736" i="1"/>
  <c r="L736" i="1" s="1"/>
  <c r="M736" i="1" s="1"/>
  <c r="N736" i="1" s="1"/>
  <c r="K972" i="1"/>
  <c r="L972" i="1" s="1"/>
  <c r="M972" i="1" s="1"/>
  <c r="N972" i="1" s="1"/>
  <c r="K948" i="1"/>
  <c r="L948" i="1" s="1"/>
  <c r="M948" i="1" s="1"/>
  <c r="N948" i="1" s="1"/>
  <c r="K912" i="1"/>
  <c r="L912" i="1" s="1"/>
  <c r="M912" i="1" s="1"/>
  <c r="N912" i="1" s="1"/>
  <c r="K888" i="1"/>
  <c r="L888" i="1" s="1"/>
  <c r="M888" i="1" s="1"/>
  <c r="N888" i="1" s="1"/>
  <c r="K864" i="1"/>
  <c r="L864" i="1" s="1"/>
  <c r="M864" i="1" s="1"/>
  <c r="N864" i="1" s="1"/>
  <c r="K840" i="1"/>
  <c r="L840" i="1" s="1"/>
  <c r="K816" i="1"/>
  <c r="L816" i="1" s="1"/>
  <c r="M816" i="1" s="1"/>
  <c r="N816" i="1" s="1"/>
  <c r="K804" i="1"/>
  <c r="L804" i="1" s="1"/>
  <c r="M804" i="1" s="1"/>
  <c r="N804" i="1" s="1"/>
  <c r="K780" i="1"/>
  <c r="L780" i="1" s="1"/>
  <c r="M780" i="1" s="1"/>
  <c r="N780" i="1" s="1"/>
  <c r="K983" i="1"/>
  <c r="L983" i="1" s="1"/>
  <c r="M983" i="1" s="1"/>
  <c r="N983" i="1" s="1"/>
  <c r="K971" i="1"/>
  <c r="L971" i="1" s="1"/>
  <c r="M971" i="1" s="1"/>
  <c r="N971" i="1" s="1"/>
  <c r="K959" i="1"/>
  <c r="L959" i="1" s="1"/>
  <c r="M959" i="1" s="1"/>
  <c r="N959" i="1" s="1"/>
  <c r="K923" i="1"/>
  <c r="L923" i="1" s="1"/>
  <c r="M923" i="1" s="1"/>
  <c r="N923" i="1" s="1"/>
  <c r="K911" i="1"/>
  <c r="L911" i="1" s="1"/>
  <c r="M911" i="1" s="1"/>
  <c r="N911" i="1" s="1"/>
  <c r="K875" i="1"/>
  <c r="L875" i="1" s="1"/>
  <c r="M875" i="1" s="1"/>
  <c r="N875" i="1" s="1"/>
  <c r="K839" i="1"/>
  <c r="L839" i="1" s="1"/>
  <c r="M839" i="1" s="1"/>
  <c r="N839" i="1" s="1"/>
  <c r="K779" i="1"/>
  <c r="L779" i="1" s="1"/>
  <c r="M779" i="1" s="1"/>
  <c r="N779" i="1" s="1"/>
  <c r="K731" i="1"/>
  <c r="L731" i="1" s="1"/>
  <c r="M731" i="1" s="1"/>
  <c r="N731" i="1" s="1"/>
  <c r="K719" i="1"/>
  <c r="L719" i="1" s="1"/>
  <c r="M719" i="1" s="1"/>
  <c r="N719" i="1" s="1"/>
  <c r="K707" i="1"/>
  <c r="L707" i="1" s="1"/>
  <c r="M707" i="1" s="1"/>
  <c r="N707" i="1" s="1"/>
  <c r="K695" i="1"/>
  <c r="L695" i="1" s="1"/>
  <c r="M695" i="1" s="1"/>
  <c r="N695" i="1" s="1"/>
  <c r="K671" i="1"/>
  <c r="L671" i="1" s="1"/>
  <c r="M671" i="1" s="1"/>
  <c r="N671" i="1" s="1"/>
  <c r="K659" i="1"/>
  <c r="L659" i="1" s="1"/>
  <c r="M659" i="1" s="1"/>
  <c r="N659" i="1" s="1"/>
  <c r="K635" i="1"/>
  <c r="L635" i="1" s="1"/>
  <c r="M635" i="1" s="1"/>
  <c r="N635" i="1" s="1"/>
  <c r="K587" i="1"/>
  <c r="L587" i="1" s="1"/>
  <c r="M587" i="1" s="1"/>
  <c r="N587" i="1" s="1"/>
  <c r="K575" i="1"/>
  <c r="L575" i="1" s="1"/>
  <c r="M575" i="1" s="1"/>
  <c r="N575" i="1" s="1"/>
  <c r="K563" i="1"/>
  <c r="L563" i="1" s="1"/>
  <c r="M563" i="1" s="1"/>
  <c r="N563" i="1" s="1"/>
  <c r="K539" i="1"/>
  <c r="L539" i="1" s="1"/>
  <c r="M539" i="1" s="1"/>
  <c r="N539" i="1" s="1"/>
  <c r="K527" i="1"/>
  <c r="L527" i="1" s="1"/>
  <c r="M527" i="1" s="1"/>
  <c r="N527" i="1" s="1"/>
  <c r="K491" i="1"/>
  <c r="L491" i="1" s="1"/>
  <c r="M491" i="1" s="1"/>
  <c r="N491" i="1" s="1"/>
  <c r="K467" i="1"/>
  <c r="L467" i="1" s="1"/>
  <c r="M467" i="1" s="1"/>
  <c r="N467" i="1" s="1"/>
  <c r="K443" i="1"/>
  <c r="L443" i="1" s="1"/>
  <c r="M443" i="1" s="1"/>
  <c r="N443" i="1" s="1"/>
  <c r="K431" i="1"/>
  <c r="L431" i="1" s="1"/>
  <c r="M431" i="1" s="1"/>
  <c r="N431" i="1" s="1"/>
  <c r="K419" i="1"/>
  <c r="L419" i="1" s="1"/>
  <c r="M419" i="1" s="1"/>
  <c r="N419" i="1" s="1"/>
  <c r="K395" i="1"/>
  <c r="L395" i="1" s="1"/>
  <c r="M395" i="1" s="1"/>
  <c r="N395" i="1" s="1"/>
  <c r="K383" i="1"/>
  <c r="L383" i="1" s="1"/>
  <c r="M383" i="1" s="1"/>
  <c r="N383" i="1" s="1"/>
  <c r="K371" i="1"/>
  <c r="L371" i="1" s="1"/>
  <c r="M371" i="1" s="1"/>
  <c r="N371" i="1" s="1"/>
  <c r="K179" i="1"/>
  <c r="L179" i="1" s="1"/>
  <c r="M179" i="1" s="1"/>
  <c r="N179" i="1" s="1"/>
  <c r="K970" i="1"/>
  <c r="L970" i="1" s="1"/>
  <c r="M970" i="1" s="1"/>
  <c r="N970" i="1" s="1"/>
  <c r="K958" i="1"/>
  <c r="L958" i="1" s="1"/>
  <c r="M958" i="1" s="1"/>
  <c r="N958" i="1" s="1"/>
  <c r="K946" i="1"/>
  <c r="L946" i="1" s="1"/>
  <c r="M946" i="1" s="1"/>
  <c r="N946" i="1" s="1"/>
  <c r="K922" i="1"/>
  <c r="L922" i="1" s="1"/>
  <c r="M922" i="1" s="1"/>
  <c r="N922" i="1" s="1"/>
  <c r="K910" i="1"/>
  <c r="L910" i="1" s="1"/>
  <c r="M910" i="1" s="1"/>
  <c r="N910" i="1" s="1"/>
  <c r="K898" i="1"/>
  <c r="L898" i="1" s="1"/>
  <c r="M898" i="1" s="1"/>
  <c r="N898" i="1" s="1"/>
  <c r="K874" i="1"/>
  <c r="L874" i="1" s="1"/>
  <c r="M874" i="1" s="1"/>
  <c r="N874" i="1" s="1"/>
  <c r="K862" i="1"/>
  <c r="L862" i="1" s="1"/>
  <c r="M862" i="1" s="1"/>
  <c r="N862" i="1" s="1"/>
  <c r="K838" i="1"/>
  <c r="L838" i="1" s="1"/>
  <c r="M838" i="1" s="1"/>
  <c r="N838" i="1" s="1"/>
  <c r="K826" i="1"/>
  <c r="L826" i="1" s="1"/>
  <c r="M826" i="1" s="1"/>
  <c r="N826" i="1" s="1"/>
  <c r="K790" i="1"/>
  <c r="L790" i="1" s="1"/>
  <c r="M790" i="1" s="1"/>
  <c r="N790" i="1" s="1"/>
  <c r="K778" i="1"/>
  <c r="L778" i="1" s="1"/>
  <c r="M778" i="1" s="1"/>
  <c r="N778" i="1" s="1"/>
  <c r="K754" i="1"/>
  <c r="L754" i="1" s="1"/>
  <c r="M754" i="1" s="1"/>
  <c r="N754" i="1" s="1"/>
  <c r="K730" i="1"/>
  <c r="L730" i="1" s="1"/>
  <c r="M730" i="1" s="1"/>
  <c r="N730" i="1" s="1"/>
  <c r="K706" i="1"/>
  <c r="L706" i="1" s="1"/>
  <c r="M706" i="1" s="1"/>
  <c r="N706" i="1" s="1"/>
  <c r="K694" i="1"/>
  <c r="L694" i="1" s="1"/>
  <c r="M694" i="1" s="1"/>
  <c r="N694" i="1" s="1"/>
  <c r="K658" i="1"/>
  <c r="L658" i="1" s="1"/>
  <c r="M658" i="1" s="1"/>
  <c r="N658" i="1" s="1"/>
  <c r="K634" i="1"/>
  <c r="L634" i="1" s="1"/>
  <c r="M634" i="1" s="1"/>
  <c r="N634" i="1" s="1"/>
  <c r="K622" i="1"/>
  <c r="L622" i="1" s="1"/>
  <c r="M622" i="1" s="1"/>
  <c r="N622" i="1" s="1"/>
  <c r="K586" i="1"/>
  <c r="L586" i="1" s="1"/>
  <c r="M586" i="1" s="1"/>
  <c r="N586" i="1" s="1"/>
  <c r="K574" i="1"/>
  <c r="L574" i="1" s="1"/>
  <c r="M574" i="1" s="1"/>
  <c r="N574" i="1" s="1"/>
  <c r="K562" i="1"/>
  <c r="L562" i="1" s="1"/>
  <c r="M562" i="1" s="1"/>
  <c r="N562" i="1" s="1"/>
  <c r="K538" i="1"/>
  <c r="L538" i="1" s="1"/>
  <c r="M538" i="1" s="1"/>
  <c r="N538" i="1" s="1"/>
  <c r="K526" i="1"/>
  <c r="L526" i="1" s="1"/>
  <c r="M526" i="1" s="1"/>
  <c r="N526" i="1" s="1"/>
  <c r="K490" i="1"/>
  <c r="L490" i="1" s="1"/>
  <c r="M490" i="1" s="1"/>
  <c r="N490" i="1" s="1"/>
  <c r="K478" i="1"/>
  <c r="L478" i="1" s="1"/>
  <c r="M478" i="1" s="1"/>
  <c r="N478" i="1" s="1"/>
  <c r="K466" i="1"/>
  <c r="L466" i="1" s="1"/>
  <c r="M466" i="1" s="1"/>
  <c r="N466" i="1" s="1"/>
  <c r="K442" i="1"/>
  <c r="L442" i="1" s="1"/>
  <c r="M442" i="1" s="1"/>
  <c r="N442" i="1" s="1"/>
  <c r="K418" i="1"/>
  <c r="L418" i="1" s="1"/>
  <c r="M418" i="1" s="1"/>
  <c r="N418" i="1" s="1"/>
  <c r="K394" i="1"/>
  <c r="L394" i="1" s="1"/>
  <c r="M394" i="1" s="1"/>
  <c r="N394" i="1" s="1"/>
  <c r="K382" i="1"/>
  <c r="L382" i="1" s="1"/>
  <c r="M382" i="1" s="1"/>
  <c r="N382" i="1" s="1"/>
  <c r="K370" i="1"/>
  <c r="L370" i="1" s="1"/>
  <c r="M370" i="1" s="1"/>
  <c r="N370" i="1" s="1"/>
  <c r="K334" i="1"/>
  <c r="L334" i="1" s="1"/>
  <c r="M334" i="1" s="1"/>
  <c r="N334" i="1" s="1"/>
  <c r="K298" i="1"/>
  <c r="L298" i="1" s="1"/>
  <c r="M298" i="1" s="1"/>
  <c r="N298" i="1" s="1"/>
  <c r="K286" i="1"/>
  <c r="L286" i="1" s="1"/>
  <c r="M286" i="1" s="1"/>
  <c r="N286" i="1" s="1"/>
  <c r="K274" i="1"/>
  <c r="L274" i="1" s="1"/>
  <c r="M274" i="1" s="1"/>
  <c r="N274" i="1" s="1"/>
  <c r="K226" i="1"/>
  <c r="L226" i="1" s="1"/>
  <c r="M226" i="1" s="1"/>
  <c r="N226" i="1" s="1"/>
  <c r="K202" i="1"/>
  <c r="L202" i="1" s="1"/>
  <c r="M202" i="1" s="1"/>
  <c r="N202" i="1" s="1"/>
  <c r="K190" i="1"/>
  <c r="L190" i="1" s="1"/>
  <c r="M190" i="1" s="1"/>
  <c r="N190" i="1" s="1"/>
  <c r="K118" i="1"/>
  <c r="L118" i="1" s="1"/>
  <c r="M118" i="1" s="1"/>
  <c r="N118" i="1" s="1"/>
  <c r="K82" i="1"/>
  <c r="L82" i="1" s="1"/>
  <c r="M82" i="1" s="1"/>
  <c r="N82" i="1" s="1"/>
  <c r="K46" i="1"/>
  <c r="L46" i="1" s="1"/>
  <c r="M46" i="1" s="1"/>
  <c r="N46" i="1" s="1"/>
  <c r="K34" i="1"/>
  <c r="L34" i="1" s="1"/>
  <c r="M34" i="1" s="1"/>
  <c r="N34" i="1" s="1"/>
  <c r="K521" i="1"/>
  <c r="L521" i="1" s="1"/>
  <c r="M521" i="1" s="1"/>
  <c r="N521" i="1" s="1"/>
  <c r="K233" i="1"/>
  <c r="L233" i="1" s="1"/>
  <c r="M233" i="1" s="1"/>
  <c r="N233" i="1" s="1"/>
  <c r="K197" i="1"/>
  <c r="L197" i="1" s="1"/>
  <c r="M197" i="1" s="1"/>
  <c r="N197" i="1" s="1"/>
  <c r="K717" i="1"/>
  <c r="L717" i="1" s="1"/>
  <c r="M717" i="1" s="1"/>
  <c r="N717" i="1" s="1"/>
  <c r="K537" i="1"/>
  <c r="L537" i="1" s="1"/>
  <c r="M537" i="1" s="1"/>
  <c r="N537" i="1" s="1"/>
  <c r="K345" i="1"/>
  <c r="L345" i="1" s="1"/>
  <c r="M345" i="1" s="1"/>
  <c r="N345" i="1" s="1"/>
  <c r="K21" i="1"/>
  <c r="L21" i="1" s="1"/>
  <c r="M21" i="1" s="1"/>
  <c r="N21" i="1" s="1"/>
  <c r="K465" i="1"/>
  <c r="L465" i="1" s="1"/>
  <c r="M465" i="1" s="1"/>
  <c r="N465" i="1" s="1"/>
  <c r="K417" i="1"/>
  <c r="L417" i="1" s="1"/>
  <c r="M417" i="1" s="1"/>
  <c r="N417" i="1" s="1"/>
  <c r="K273" i="1"/>
  <c r="L273" i="1" s="1"/>
  <c r="M273" i="1" s="1"/>
  <c r="N273" i="1" s="1"/>
  <c r="K225" i="1"/>
  <c r="L225" i="1" s="1"/>
  <c r="M225" i="1" s="1"/>
  <c r="N225" i="1" s="1"/>
  <c r="K884" i="1"/>
  <c r="L884" i="1" s="1"/>
  <c r="K836" i="1"/>
  <c r="L836" i="1" s="1"/>
  <c r="M836" i="1" s="1"/>
  <c r="N836" i="1" s="1"/>
  <c r="K812" i="1"/>
  <c r="L812" i="1" s="1"/>
  <c r="M812" i="1" s="1"/>
  <c r="N812" i="1" s="1"/>
  <c r="K788" i="1"/>
  <c r="L788" i="1" s="1"/>
  <c r="M788" i="1" s="1"/>
  <c r="N788" i="1" s="1"/>
  <c r="K740" i="1"/>
  <c r="L740" i="1" s="1"/>
  <c r="M740" i="1" s="1"/>
  <c r="N740" i="1" s="1"/>
  <c r="K716" i="1"/>
  <c r="L716" i="1" s="1"/>
  <c r="M716" i="1" s="1"/>
  <c r="N716" i="1" s="1"/>
  <c r="K692" i="1"/>
  <c r="L692" i="1" s="1"/>
  <c r="M692" i="1" s="1"/>
  <c r="N692" i="1" s="1"/>
  <c r="K620" i="1"/>
  <c r="L620" i="1" s="1"/>
  <c r="M620" i="1" s="1"/>
  <c r="N620" i="1" s="1"/>
  <c r="K548" i="1"/>
  <c r="L548" i="1" s="1"/>
  <c r="M548" i="1" s="1"/>
  <c r="N548" i="1" s="1"/>
  <c r="K524" i="1"/>
  <c r="L524" i="1" s="1"/>
  <c r="M524" i="1" s="1"/>
  <c r="N524" i="1" s="1"/>
  <c r="K416" i="1"/>
  <c r="L416" i="1" s="1"/>
  <c r="M416" i="1" s="1"/>
  <c r="N416" i="1" s="1"/>
  <c r="K368" i="1"/>
  <c r="L368" i="1" s="1"/>
  <c r="M368" i="1" s="1"/>
  <c r="N368" i="1" s="1"/>
  <c r="K356" i="1"/>
  <c r="L356" i="1" s="1"/>
  <c r="M356" i="1" s="1"/>
  <c r="N356" i="1" s="1"/>
  <c r="K188" i="1"/>
  <c r="L188" i="1" s="1"/>
  <c r="M188" i="1" s="1"/>
  <c r="N188" i="1" s="1"/>
  <c r="K128" i="1"/>
  <c r="L128" i="1" s="1"/>
  <c r="M128" i="1" s="1"/>
  <c r="N128" i="1" s="1"/>
  <c r="K32" i="1"/>
  <c r="L32" i="1" s="1"/>
  <c r="M32" i="1" s="1"/>
  <c r="N32" i="1" s="1"/>
  <c r="K4" i="1"/>
  <c r="L4" i="1" s="1"/>
  <c r="M4" i="1" s="1"/>
  <c r="N4" i="1" s="1"/>
  <c r="K979" i="1"/>
  <c r="L979" i="1" s="1"/>
  <c r="M979" i="1" s="1"/>
  <c r="N979" i="1" s="1"/>
  <c r="K931" i="1"/>
  <c r="L931" i="1" s="1"/>
  <c r="M931" i="1" s="1"/>
  <c r="N931" i="1" s="1"/>
  <c r="K895" i="1"/>
  <c r="L895" i="1" s="1"/>
  <c r="M895" i="1" s="1"/>
  <c r="N895" i="1" s="1"/>
  <c r="K883" i="1"/>
  <c r="L883" i="1" s="1"/>
  <c r="M883" i="1" s="1"/>
  <c r="N883" i="1" s="1"/>
  <c r="K847" i="1"/>
  <c r="L847" i="1" s="1"/>
  <c r="M847" i="1" s="1"/>
  <c r="N847" i="1" s="1"/>
  <c r="K811" i="1"/>
  <c r="L811" i="1" s="1"/>
  <c r="M811" i="1" s="1"/>
  <c r="N811" i="1" s="1"/>
  <c r="K775" i="1"/>
  <c r="L775" i="1" s="1"/>
  <c r="M775" i="1" s="1"/>
  <c r="N775" i="1" s="1"/>
  <c r="K751" i="1"/>
  <c r="L751" i="1" s="1"/>
  <c r="M751" i="1" s="1"/>
  <c r="N751" i="1" s="1"/>
  <c r="K715" i="1"/>
  <c r="L715" i="1" s="1"/>
  <c r="M715" i="1" s="1"/>
  <c r="N715" i="1" s="1"/>
  <c r="K703" i="1"/>
  <c r="L703" i="1" s="1"/>
  <c r="M703" i="1" s="1"/>
  <c r="N703" i="1" s="1"/>
  <c r="K691" i="1"/>
  <c r="L691" i="1" s="1"/>
  <c r="M691" i="1" s="1"/>
  <c r="N691" i="1" s="1"/>
  <c r="K667" i="1"/>
  <c r="L667" i="1" s="1"/>
  <c r="M667" i="1" s="1"/>
  <c r="N667" i="1" s="1"/>
  <c r="K643" i="1"/>
  <c r="L643" i="1" s="1"/>
  <c r="M643" i="1" s="1"/>
  <c r="N643" i="1" s="1"/>
  <c r="K631" i="1"/>
  <c r="L631" i="1" s="1"/>
  <c r="M631" i="1" s="1"/>
  <c r="N631" i="1" s="1"/>
  <c r="K619" i="1"/>
  <c r="L619" i="1" s="1"/>
  <c r="M619" i="1" s="1"/>
  <c r="N619" i="1" s="1"/>
  <c r="K607" i="1"/>
  <c r="L607" i="1" s="1"/>
  <c r="M607" i="1" s="1"/>
  <c r="N607" i="1" s="1"/>
  <c r="K595" i="1"/>
  <c r="L595" i="1" s="1"/>
  <c r="M595" i="1" s="1"/>
  <c r="N595" i="1" s="1"/>
  <c r="K559" i="1"/>
  <c r="L559" i="1" s="1"/>
  <c r="M559" i="1" s="1"/>
  <c r="N559" i="1" s="1"/>
  <c r="K547" i="1"/>
  <c r="L547" i="1" s="1"/>
  <c r="M547" i="1" s="1"/>
  <c r="N547" i="1" s="1"/>
  <c r="K511" i="1"/>
  <c r="L511" i="1" s="1"/>
  <c r="M511" i="1" s="1"/>
  <c r="N511" i="1" s="1"/>
  <c r="K499" i="1"/>
  <c r="L499" i="1" s="1"/>
  <c r="M499" i="1" s="1"/>
  <c r="N499" i="1" s="1"/>
  <c r="K475" i="1"/>
  <c r="L475" i="1" s="1"/>
  <c r="M475" i="1" s="1"/>
  <c r="N475" i="1" s="1"/>
  <c r="K463" i="1"/>
  <c r="L463" i="1" s="1"/>
  <c r="M463" i="1" s="1"/>
  <c r="N463" i="1" s="1"/>
  <c r="K427" i="1"/>
  <c r="L427" i="1" s="1"/>
  <c r="M427" i="1" s="1"/>
  <c r="N427" i="1" s="1"/>
  <c r="K415" i="1"/>
  <c r="L415" i="1" s="1"/>
  <c r="M415" i="1" s="1"/>
  <c r="N415" i="1" s="1"/>
  <c r="K379" i="1"/>
  <c r="L379" i="1" s="1"/>
  <c r="M379" i="1" s="1"/>
  <c r="N379" i="1" s="1"/>
  <c r="K367" i="1"/>
  <c r="L367" i="1" s="1"/>
  <c r="M367" i="1" s="1"/>
  <c r="N367" i="1" s="1"/>
  <c r="K355" i="1"/>
  <c r="L355" i="1" s="1"/>
  <c r="M355" i="1" s="1"/>
  <c r="N355" i="1" s="1"/>
  <c r="K331" i="1"/>
  <c r="L331" i="1" s="1"/>
  <c r="M331" i="1" s="1"/>
  <c r="N331" i="1" s="1"/>
  <c r="K211" i="1"/>
  <c r="L211" i="1" s="1"/>
  <c r="M211" i="1" s="1"/>
  <c r="N211" i="1" s="1"/>
  <c r="K187" i="1"/>
  <c r="L187" i="1" s="1"/>
  <c r="M187" i="1" s="1"/>
  <c r="N187" i="1" s="1"/>
  <c r="K139" i="1"/>
  <c r="L139" i="1" s="1"/>
  <c r="M139" i="1" s="1"/>
  <c r="N139" i="1" s="1"/>
  <c r="K127" i="1"/>
  <c r="L127" i="1" s="1"/>
  <c r="M127" i="1" s="1"/>
  <c r="N127" i="1" s="1"/>
  <c r="K115" i="1"/>
  <c r="L115" i="1" s="1"/>
  <c r="M115" i="1" s="1"/>
  <c r="N115" i="1" s="1"/>
  <c r="K103" i="1"/>
  <c r="L103" i="1" s="1"/>
  <c r="M103" i="1" s="1"/>
  <c r="N103" i="1" s="1"/>
  <c r="K79" i="1"/>
  <c r="L79" i="1" s="1"/>
  <c r="M79" i="1" s="1"/>
  <c r="N79" i="1" s="1"/>
  <c r="K55" i="1"/>
  <c r="L55" i="1" s="1"/>
  <c r="M55" i="1" s="1"/>
  <c r="N55" i="1" s="1"/>
  <c r="K31" i="1"/>
  <c r="L31" i="1" s="1"/>
  <c r="M31" i="1" s="1"/>
  <c r="N31" i="1" s="1"/>
  <c r="K19" i="1"/>
  <c r="L19" i="1" s="1"/>
  <c r="M19" i="1" s="1"/>
  <c r="N19" i="1" s="1"/>
  <c r="K609" i="1"/>
  <c r="L609" i="1" s="1"/>
  <c r="M609" i="1" s="1"/>
  <c r="N609" i="1" s="1"/>
  <c r="K561" i="1"/>
  <c r="L561" i="1" s="1"/>
  <c r="M561" i="1" s="1"/>
  <c r="N561" i="1" s="1"/>
  <c r="K513" i="1"/>
  <c r="L513" i="1" s="1"/>
  <c r="M513" i="1" s="1"/>
  <c r="N513" i="1" s="1"/>
  <c r="K393" i="1"/>
  <c r="L393" i="1" s="1"/>
  <c r="M393" i="1" s="1"/>
  <c r="N393" i="1" s="1"/>
  <c r="K189" i="1"/>
  <c r="L189" i="1" s="1"/>
  <c r="M189" i="1" s="1"/>
  <c r="N189" i="1" s="1"/>
  <c r="K944" i="1"/>
  <c r="L944" i="1" s="1"/>
  <c r="M944" i="1" s="1"/>
  <c r="N944" i="1" s="1"/>
  <c r="K932" i="1"/>
  <c r="L932" i="1" s="1"/>
  <c r="M932" i="1" s="1"/>
  <c r="N932" i="1" s="1"/>
  <c r="K860" i="1"/>
  <c r="L860" i="1" s="1"/>
  <c r="M860" i="1" s="1"/>
  <c r="N860" i="1" s="1"/>
  <c r="K848" i="1"/>
  <c r="L848" i="1" s="1"/>
  <c r="M848" i="1" s="1"/>
  <c r="N848" i="1" s="1"/>
  <c r="K776" i="1"/>
  <c r="L776" i="1" s="1"/>
  <c r="K752" i="1"/>
  <c r="L752" i="1" s="1"/>
  <c r="M752" i="1" s="1"/>
  <c r="N752" i="1" s="1"/>
  <c r="K680" i="1"/>
  <c r="L680" i="1" s="1"/>
  <c r="M680" i="1" s="1"/>
  <c r="N680" i="1" s="1"/>
  <c r="K644" i="1"/>
  <c r="L644" i="1" s="1"/>
  <c r="M644" i="1" s="1"/>
  <c r="N644" i="1" s="1"/>
  <c r="K608" i="1"/>
  <c r="L608" i="1" s="1"/>
  <c r="M608" i="1" s="1"/>
  <c r="N608" i="1" s="1"/>
  <c r="K560" i="1"/>
  <c r="L560" i="1" s="1"/>
  <c r="M560" i="1" s="1"/>
  <c r="N560" i="1" s="1"/>
  <c r="K512" i="1"/>
  <c r="L512" i="1" s="1"/>
  <c r="M512" i="1" s="1"/>
  <c r="N512" i="1" s="1"/>
  <c r="K500" i="1"/>
  <c r="L500" i="1" s="1"/>
  <c r="M500" i="1" s="1"/>
  <c r="N500" i="1" s="1"/>
  <c r="K476" i="1"/>
  <c r="L476" i="1" s="1"/>
  <c r="M476" i="1" s="1"/>
  <c r="N476" i="1" s="1"/>
  <c r="K464" i="1"/>
  <c r="L464" i="1" s="1"/>
  <c r="M464" i="1" s="1"/>
  <c r="N464" i="1" s="1"/>
  <c r="K452" i="1"/>
  <c r="L452" i="1" s="1"/>
  <c r="M452" i="1" s="1"/>
  <c r="N452" i="1" s="1"/>
  <c r="K428" i="1"/>
  <c r="L428" i="1" s="1"/>
  <c r="M428" i="1" s="1"/>
  <c r="N428" i="1" s="1"/>
  <c r="K380" i="1"/>
  <c r="L380" i="1" s="1"/>
  <c r="M380" i="1" s="1"/>
  <c r="N380" i="1" s="1"/>
  <c r="K272" i="1"/>
  <c r="L272" i="1" s="1"/>
  <c r="M272" i="1" s="1"/>
  <c r="N272" i="1" s="1"/>
  <c r="K248" i="1"/>
  <c r="L248" i="1" s="1"/>
  <c r="M248" i="1" s="1"/>
  <c r="N248" i="1" s="1"/>
  <c r="K212" i="1"/>
  <c r="L212" i="1" s="1"/>
  <c r="M212" i="1" s="1"/>
  <c r="N212" i="1" s="1"/>
  <c r="K200" i="1"/>
  <c r="L200" i="1" s="1"/>
  <c r="M200" i="1" s="1"/>
  <c r="N200" i="1" s="1"/>
  <c r="K176" i="1"/>
  <c r="L176" i="1" s="1"/>
  <c r="M176" i="1" s="1"/>
  <c r="N176" i="1" s="1"/>
  <c r="K140" i="1"/>
  <c r="L140" i="1" s="1"/>
  <c r="M140" i="1" s="1"/>
  <c r="N140" i="1" s="1"/>
  <c r="K116" i="1"/>
  <c r="L116" i="1" s="1"/>
  <c r="M116" i="1" s="1"/>
  <c r="N116" i="1" s="1"/>
  <c r="K104" i="1"/>
  <c r="L104" i="1" s="1"/>
  <c r="M104" i="1" s="1"/>
  <c r="N104" i="1" s="1"/>
  <c r="K80" i="1"/>
  <c r="L80" i="1" s="1"/>
  <c r="M80" i="1" s="1"/>
  <c r="N80" i="1" s="1"/>
  <c r="K56" i="1"/>
  <c r="L56" i="1" s="1"/>
  <c r="M56" i="1" s="1"/>
  <c r="N56" i="1" s="1"/>
  <c r="K20" i="1"/>
  <c r="L20" i="1" s="1"/>
  <c r="M20" i="1" s="1"/>
  <c r="N20" i="1" s="1"/>
  <c r="K3" i="1"/>
  <c r="L3" i="1" s="1"/>
  <c r="M3" i="1" s="1"/>
  <c r="N3" i="1" s="1"/>
  <c r="K693" i="1"/>
  <c r="L693" i="1" s="1"/>
  <c r="M693" i="1" s="1"/>
  <c r="N693" i="1" s="1"/>
  <c r="K633" i="1"/>
  <c r="L633" i="1" s="1"/>
  <c r="M633" i="1" s="1"/>
  <c r="N633" i="1" s="1"/>
  <c r="K441" i="1"/>
  <c r="L441" i="1" s="1"/>
  <c r="M441" i="1" s="1"/>
  <c r="N441" i="1" s="1"/>
  <c r="K978" i="1"/>
  <c r="L978" i="1" s="1"/>
  <c r="M978" i="1" s="1"/>
  <c r="N978" i="1" s="1"/>
  <c r="K966" i="1"/>
  <c r="L966" i="1" s="1"/>
  <c r="M966" i="1" s="1"/>
  <c r="N966" i="1" s="1"/>
  <c r="K894" i="1"/>
  <c r="L894" i="1" s="1"/>
  <c r="M894" i="1" s="1"/>
  <c r="N894" i="1" s="1"/>
  <c r="K882" i="1"/>
  <c r="L882" i="1" s="1"/>
  <c r="M882" i="1" s="1"/>
  <c r="N882" i="1" s="1"/>
  <c r="K870" i="1"/>
  <c r="L870" i="1" s="1"/>
  <c r="M870" i="1" s="1"/>
  <c r="N870" i="1" s="1"/>
  <c r="K846" i="1"/>
  <c r="L846" i="1" s="1"/>
  <c r="M846" i="1" s="1"/>
  <c r="N846" i="1" s="1"/>
  <c r="K834" i="1"/>
  <c r="L834" i="1" s="1"/>
  <c r="M834" i="1" s="1"/>
  <c r="N834" i="1" s="1"/>
  <c r="K810" i="1"/>
  <c r="L810" i="1" s="1"/>
  <c r="M810" i="1" s="1"/>
  <c r="N810" i="1" s="1"/>
  <c r="K798" i="1"/>
  <c r="L798" i="1" s="1"/>
  <c r="M798" i="1" s="1"/>
  <c r="N798" i="1" s="1"/>
  <c r="K774" i="1"/>
  <c r="L774" i="1" s="1"/>
  <c r="M774" i="1" s="1"/>
  <c r="N774" i="1" s="1"/>
  <c r="K726" i="1"/>
  <c r="L726" i="1" s="1"/>
  <c r="M726" i="1" s="1"/>
  <c r="N726" i="1" s="1"/>
  <c r="K678" i="1"/>
  <c r="L678" i="1" s="1"/>
  <c r="M678" i="1" s="1"/>
  <c r="N678" i="1" s="1"/>
  <c r="K666" i="1"/>
  <c r="L666" i="1" s="1"/>
  <c r="M666" i="1" s="1"/>
  <c r="N666" i="1" s="1"/>
  <c r="K630" i="1"/>
  <c r="L630" i="1" s="1"/>
  <c r="M630" i="1" s="1"/>
  <c r="N630" i="1" s="1"/>
  <c r="K606" i="1"/>
  <c r="L606" i="1" s="1"/>
  <c r="M606" i="1" s="1"/>
  <c r="N606" i="1" s="1"/>
  <c r="K546" i="1"/>
  <c r="L546" i="1" s="1"/>
  <c r="M546" i="1" s="1"/>
  <c r="N546" i="1" s="1"/>
  <c r="K498" i="1"/>
  <c r="L498" i="1" s="1"/>
  <c r="M498" i="1" s="1"/>
  <c r="N498" i="1" s="1"/>
  <c r="K474" i="1"/>
  <c r="L474" i="1" s="1"/>
  <c r="M474" i="1" s="1"/>
  <c r="N474" i="1" s="1"/>
  <c r="K426" i="1"/>
  <c r="L426" i="1" s="1"/>
  <c r="M426" i="1" s="1"/>
  <c r="N426" i="1" s="1"/>
  <c r="K378" i="1"/>
  <c r="L378" i="1" s="1"/>
  <c r="M378" i="1" s="1"/>
  <c r="N378" i="1" s="1"/>
  <c r="K354" i="1"/>
  <c r="L354" i="1" s="1"/>
  <c r="K330" i="1"/>
  <c r="L330" i="1" s="1"/>
  <c r="M330" i="1" s="1"/>
  <c r="N330" i="1" s="1"/>
  <c r="K258" i="1"/>
  <c r="L258" i="1" s="1"/>
  <c r="M258" i="1" s="1"/>
  <c r="N258" i="1" s="1"/>
  <c r="K246" i="1"/>
  <c r="L246" i="1" s="1"/>
  <c r="M246" i="1" s="1"/>
  <c r="N246" i="1" s="1"/>
  <c r="K186" i="1"/>
  <c r="L186" i="1" s="1"/>
  <c r="M186" i="1" s="1"/>
  <c r="N186" i="1" s="1"/>
  <c r="K162" i="1"/>
  <c r="L162" i="1" s="1"/>
  <c r="M162" i="1" s="1"/>
  <c r="N162" i="1" s="1"/>
  <c r="K126" i="1"/>
  <c r="L126" i="1" s="1"/>
  <c r="M126" i="1" s="1"/>
  <c r="N126" i="1" s="1"/>
  <c r="K114" i="1"/>
  <c r="L114" i="1" s="1"/>
  <c r="M114" i="1" s="1"/>
  <c r="N114" i="1" s="1"/>
  <c r="K54" i="1"/>
  <c r="L54" i="1" s="1"/>
  <c r="M54" i="1" s="1"/>
  <c r="N54" i="1" s="1"/>
  <c r="M354" i="1" l="1"/>
  <c r="N354" i="1"/>
  <c r="M776" i="1"/>
  <c r="N776" i="1"/>
  <c r="M884" i="1"/>
  <c r="N884" i="1"/>
  <c r="M840" i="1"/>
  <c r="N840" i="1"/>
  <c r="L1001" i="1"/>
  <c r="M1001" i="1"/>
  <c r="N1001" i="1" s="1"/>
  <c r="B5" i="5" s="1"/>
  <c r="J5" i="5"/>
  <c r="J4"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74C0695-2144-4567-AD12-A0438DA0F10D}" name="Connexion" type="104" refreshedVersion="0" background="1">
    <extLst>
      <ext xmlns:x15="http://schemas.microsoft.com/office/spreadsheetml/2010/11/main" uri="{DE250136-89BD-433C-8126-D09CA5730AF9}">
        <x15:connection id="Calendrier"/>
      </ext>
    </extLst>
  </connection>
  <connection id="2" xr16:uid="{B07CB6F2-071C-410D-B3B8-4A032E0CDC72}" keepAlive="1" name="Query - Produits" description="Connection to the 'Produits' query in the workbook." type="5" refreshedVersion="8" background="1" saveData="1">
    <dbPr connection="Provider=Microsoft.Mashup.OleDb.1;Data Source=$Workbook$;Location=Produits;Extended Properties=&quot;&quot;" command="SELECT * FROM [Produits]"/>
  </connection>
  <connection id="3" xr16:uid="{E164DD7A-6A80-40D0-B3C6-1DC53E1BE09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1FE62145-78A6-4272-B44E-56AA693E314E}" name="WorksheetConnection_Tableau de Bord Commercial Excel (2).xlsm!Tab_Produits" type="102" refreshedVersion="8" minRefreshableVersion="5">
    <extLst>
      <ext xmlns:x15="http://schemas.microsoft.com/office/spreadsheetml/2010/11/main" uri="{DE250136-89BD-433C-8126-D09CA5730AF9}">
        <x15:connection id="Tab_Produits">
          <x15:rangePr sourceName="_xlcn.WorksheetConnection_TableaudeBordCommercialExcel2.xlsmTab_Produits"/>
        </x15:connection>
      </ext>
    </extLst>
  </connection>
  <connection id="5" xr16:uid="{D88B73AB-9CA3-4D5E-8DC7-F5A7D5D169C6}" name="WorksheetConnection_Tableau de Bord Commercial Excel.xlsx!Tab_Clients" type="102" refreshedVersion="8" minRefreshableVersion="5">
    <extLst>
      <ext xmlns:x15="http://schemas.microsoft.com/office/spreadsheetml/2010/11/main" uri="{DE250136-89BD-433C-8126-D09CA5730AF9}">
        <x15:connection id="Tab_Clients" autoDelete="1">
          <x15:rangePr sourceName="_xlcn.WorksheetConnection_TableaudeBordCommercialExcel.xlsxTab_Clients"/>
        </x15:connection>
      </ext>
    </extLst>
  </connection>
  <connection id="6" xr16:uid="{98F02404-445C-4241-A37D-9059ACFE3857}" name="WorksheetConnection_Tableau de Bord Commercial Excel.xlsx!Table5" type="102" refreshedVersion="8" minRefreshableVersion="5">
    <extLst>
      <ext xmlns:x15="http://schemas.microsoft.com/office/spreadsheetml/2010/11/main" uri="{DE250136-89BD-433C-8126-D09CA5730AF9}">
        <x15:connection id="Table5">
          <x15:rangePr sourceName="_xlcn.WorksheetConnection_TableaudeBordCommercialExcel.xlsxTable5"/>
        </x15:connection>
      </ext>
    </extLst>
  </connection>
  <connection id="7" xr16:uid="{DDA173EE-4A6A-4418-A36F-BFB5A362C631}" name="WorksheetConnection_Tableau de Bord Commercial Excel.xlsx!Table7" type="102" refreshedVersion="8" minRefreshableVersion="5">
    <extLst>
      <ext xmlns:x15="http://schemas.microsoft.com/office/spreadsheetml/2010/11/main" uri="{DE250136-89BD-433C-8126-D09CA5730AF9}">
        <x15:connection id="Table7">
          <x15:rangePr sourceName="_xlcn.WorksheetConnection_TableaudeBordCommercialExcel.xlsxTable7"/>
        </x15:connection>
      </ext>
    </extLst>
  </connection>
  <connection id="8" xr16:uid="{EE6072A1-E9B6-4528-A07B-C441A0CC4D04}" name="WorksheetConnection_Tableau de Bord Commercial Excel.xlsx!Ventes" type="102" refreshedVersion="8" minRefreshableVersion="5">
    <extLst>
      <ext xmlns:x15="http://schemas.microsoft.com/office/spreadsheetml/2010/11/main" uri="{DE250136-89BD-433C-8126-D09CA5730AF9}">
        <x15:connection id="Ventes" autoDelete="1">
          <x15:rangePr sourceName="_xlcn.WorksheetConnection_TableaudeBordCommercialExcel.xlsxVentes"/>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Ventes].[Sale_Date (Year)].&amp;[2024]}"/>
  </metadataStrings>
  <mdxMetadata count="1">
    <mdx n="0" f="s">
      <ms ns="1" c="0"/>
    </mdx>
  </mdxMetadata>
  <valueMetadata count="1">
    <bk>
      <rc t="1" v="0"/>
    </bk>
  </valueMetadata>
</metadata>
</file>

<file path=xl/sharedStrings.xml><?xml version="1.0" encoding="utf-8"?>
<sst xmlns="http://schemas.openxmlformats.org/spreadsheetml/2006/main" count="5212" uniqueCount="603">
  <si>
    <t>ID_Client</t>
  </si>
  <si>
    <t>Client_Name</t>
  </si>
  <si>
    <t>Gender</t>
  </si>
  <si>
    <t>Customer Type</t>
  </si>
  <si>
    <t>City</t>
  </si>
  <si>
    <t xml:space="preserve">Gender </t>
  </si>
  <si>
    <t>Vikram Gupta</t>
  </si>
  <si>
    <t>Female</t>
  </si>
  <si>
    <t>Member</t>
  </si>
  <si>
    <t>Napyitaw</t>
  </si>
  <si>
    <t>Normal</t>
  </si>
  <si>
    <t>Male</t>
  </si>
  <si>
    <t>Mandalay</t>
  </si>
  <si>
    <t>Kavya Gupta</t>
  </si>
  <si>
    <t>Priya Banerjee</t>
  </si>
  <si>
    <t>Yangon</t>
  </si>
  <si>
    <t>Sanjay Bansal</t>
  </si>
  <si>
    <t>Manish Bansal</t>
  </si>
  <si>
    <t>Karan Chopra</t>
  </si>
  <si>
    <t>Raj Iyer</t>
  </si>
  <si>
    <t>Pooja Agarwal</t>
  </si>
  <si>
    <t>Rohan Bansal</t>
  </si>
  <si>
    <t>Aditya Mehta</t>
  </si>
  <si>
    <t>Aditya Rao</t>
  </si>
  <si>
    <t>Riya Nair</t>
  </si>
  <si>
    <t>Vivaan Malhotra</t>
  </si>
  <si>
    <t>Aarav Kapoor</t>
  </si>
  <si>
    <t>Kavya Sharma</t>
  </si>
  <si>
    <t>Anil Verma</t>
  </si>
  <si>
    <t>Anil Iyer</t>
  </si>
  <si>
    <t>Krishna Kumar</t>
  </si>
  <si>
    <t>Raj Rao</t>
  </si>
  <si>
    <t>Sita Sharma</t>
  </si>
  <si>
    <t>Riya Chopra</t>
  </si>
  <si>
    <t>Rakesh Reddy</t>
  </si>
  <si>
    <t>Arjun Verma</t>
  </si>
  <si>
    <t>Karan Nair</t>
  </si>
  <si>
    <t>Aarav Gupta</t>
  </si>
  <si>
    <t>Rahul Reddy</t>
  </si>
  <si>
    <t>Deepak Singh</t>
  </si>
  <si>
    <t>Karan Joshi</t>
  </si>
  <si>
    <t>Vikram Iyer</t>
  </si>
  <si>
    <t>Manish Chopra</t>
  </si>
  <si>
    <t>Neha Mukherjee</t>
  </si>
  <si>
    <t>Rakesh Singh</t>
  </si>
  <si>
    <t>Vivaan Kapoor</t>
  </si>
  <si>
    <t>Priya Iyer</t>
  </si>
  <si>
    <t>Rahul Malhotra</t>
  </si>
  <si>
    <t>Karan Agarwal</t>
  </si>
  <si>
    <t>Riya Das</t>
  </si>
  <si>
    <t>Aarav Chopra</t>
  </si>
  <si>
    <t>Sunil Rao</t>
  </si>
  <si>
    <t>Deepak Banerjee</t>
  </si>
  <si>
    <t>Sita Verma</t>
  </si>
  <si>
    <t>Manish Mehta</t>
  </si>
  <si>
    <t>Vivaan Iyer</t>
  </si>
  <si>
    <t>Pooja Das</t>
  </si>
  <si>
    <t>Rahul Mukherjee</t>
  </si>
  <si>
    <t>Rohan Verma</t>
  </si>
  <si>
    <t>Rahul Agarwal</t>
  </si>
  <si>
    <t>Arjun Patel</t>
  </si>
  <si>
    <t>Sita Joshi</t>
  </si>
  <si>
    <t>Sunil Verma</t>
  </si>
  <si>
    <t>Ananya Banerjee</t>
  </si>
  <si>
    <t>Ananya Singh</t>
  </si>
  <si>
    <t>Ashok Sharma</t>
  </si>
  <si>
    <t>Neha Patel</t>
  </si>
  <si>
    <t>Rakesh Malhotra</t>
  </si>
  <si>
    <t>Rakesh Das</t>
  </si>
  <si>
    <t>Raj Banerjee</t>
  </si>
  <si>
    <t>Rohan Malhotra</t>
  </si>
  <si>
    <t>Deepak Malhotra</t>
  </si>
  <si>
    <t>Vikram Verma</t>
  </si>
  <si>
    <t>Krishna Nair</t>
  </si>
  <si>
    <t>Pooja Patel</t>
  </si>
  <si>
    <t>Ajay Singh</t>
  </si>
  <si>
    <t>Aditya Agarwal</t>
  </si>
  <si>
    <t>Ashok Chopra</t>
  </si>
  <si>
    <t>Isha Reddy</t>
  </si>
  <si>
    <t>Lakshmi Bansal</t>
  </si>
  <si>
    <t>Rohan Gupta</t>
  </si>
  <si>
    <t>Rohan Joshi</t>
  </si>
  <si>
    <t>Amit Nair</t>
  </si>
  <si>
    <t>Neha Verma</t>
  </si>
  <si>
    <t>Krishna Iyer</t>
  </si>
  <si>
    <t>Ashok Iyer</t>
  </si>
  <si>
    <t>Manish Nair</t>
  </si>
  <si>
    <t>Riya Mukherjee</t>
  </si>
  <si>
    <t>Rakesh Bansal</t>
  </si>
  <si>
    <t>Priya Kumar</t>
  </si>
  <si>
    <t>Manish Iyer</t>
  </si>
  <si>
    <t>Meera Chopra</t>
  </si>
  <si>
    <t>Rakesh Chopra</t>
  </si>
  <si>
    <t>Amit Banerjee</t>
  </si>
  <si>
    <t>Sita Singh</t>
  </si>
  <si>
    <t>Aditya Bansal</t>
  </si>
  <si>
    <t>Riya Joshi</t>
  </si>
  <si>
    <t>Karan Sharma</t>
  </si>
  <si>
    <t>Lakshmi Sharma</t>
  </si>
  <si>
    <t>Krishna Gupta</t>
  </si>
  <si>
    <t>Sunil Gupta</t>
  </si>
  <si>
    <t>Rakesh Patel</t>
  </si>
  <si>
    <t>Nikhil Singh</t>
  </si>
  <si>
    <t>Rahul Rao</t>
  </si>
  <si>
    <t>Riya Rao</t>
  </si>
  <si>
    <t>Rahul Banerjee</t>
  </si>
  <si>
    <t>Rohan Chopra</t>
  </si>
  <si>
    <t>Rakesh Verma</t>
  </si>
  <si>
    <t>Isha Bansal</t>
  </si>
  <si>
    <t>Neha Singh</t>
  </si>
  <si>
    <t>Rohan Agarwal</t>
  </si>
  <si>
    <t>Kavya Rao</t>
  </si>
  <si>
    <t>Anil Mehta</t>
  </si>
  <si>
    <t>Vikram Sharma</t>
  </si>
  <si>
    <t>Nikhil Patel</t>
  </si>
  <si>
    <t>Karan Malhotra</t>
  </si>
  <si>
    <t>Vikram Reddy</t>
  </si>
  <si>
    <t>Manish Agarwal</t>
  </si>
  <si>
    <t>Sanjay Das</t>
  </si>
  <si>
    <t>Ananya Agarwal</t>
  </si>
  <si>
    <t>Riya Malhotra</t>
  </si>
  <si>
    <t>Kavya Nair</t>
  </si>
  <si>
    <t>Karan Reddy</t>
  </si>
  <si>
    <t>Nikhil Joshi</t>
  </si>
  <si>
    <t>Ashok Nair</t>
  </si>
  <si>
    <t>Aditya Kapoor</t>
  </si>
  <si>
    <t>Lakshmi Rao</t>
  </si>
  <si>
    <t>Isha Singh</t>
  </si>
  <si>
    <t>Lakshmi Mehta</t>
  </si>
  <si>
    <t>Pooja Reddy</t>
  </si>
  <si>
    <t>Deepak Reddy</t>
  </si>
  <si>
    <t>Sanjay Kumar</t>
  </si>
  <si>
    <t>Sita Chopra</t>
  </si>
  <si>
    <t>Amit Mehta</t>
  </si>
  <si>
    <t>Rohan Sharma</t>
  </si>
  <si>
    <t>Ajay Das</t>
  </si>
  <si>
    <t>Riya Sharma</t>
  </si>
  <si>
    <t>Vivaan Mukherjee</t>
  </si>
  <si>
    <t>Pooja Iyer</t>
  </si>
  <si>
    <t>Vikram Joshi</t>
  </si>
  <si>
    <t>Sanjay Chopra</t>
  </si>
  <si>
    <t>Riya Agarwal</t>
  </si>
  <si>
    <t>Ashok Verma</t>
  </si>
  <si>
    <t>Anil Nair</t>
  </si>
  <si>
    <t>Sunil Mukherjee</t>
  </si>
  <si>
    <t>Deepak Patel</t>
  </si>
  <si>
    <t>Sita Gupta</t>
  </si>
  <si>
    <t>Deepak Kapoor</t>
  </si>
  <si>
    <t>Sanjay Agarwal</t>
  </si>
  <si>
    <t>Neha Bansal</t>
  </si>
  <si>
    <t>Neha Gupta</t>
  </si>
  <si>
    <t>Sita Bansal</t>
  </si>
  <si>
    <t>Raj Mehta</t>
  </si>
  <si>
    <t>Aarav Reddy</t>
  </si>
  <si>
    <t>Ajay Reddy</t>
  </si>
  <si>
    <t>Ashok Agarwal</t>
  </si>
  <si>
    <t>Aditya Gupta</t>
  </si>
  <si>
    <t>Ajay Rao</t>
  </si>
  <si>
    <t>Meera Verma</t>
  </si>
  <si>
    <t>Isha Verma</t>
  </si>
  <si>
    <t>Rohan Nair</t>
  </si>
  <si>
    <t>Rohan Singh</t>
  </si>
  <si>
    <t>Sunil Kumar</t>
  </si>
  <si>
    <t>Ajay Mehta</t>
  </si>
  <si>
    <t>Meera Iyer</t>
  </si>
  <si>
    <t>Rakesh Sharma</t>
  </si>
  <si>
    <t>Sanjay Nair</t>
  </si>
  <si>
    <t>Rahul Bansal</t>
  </si>
  <si>
    <t>Anil Chopra</t>
  </si>
  <si>
    <t>Arjun Banerjee</t>
  </si>
  <si>
    <t>Aarav Mehta</t>
  </si>
  <si>
    <t>Anil Das</t>
  </si>
  <si>
    <t>Ashok Gupta</t>
  </si>
  <si>
    <t>Sanjay Malhotra</t>
  </si>
  <si>
    <t>Rahul Verma</t>
  </si>
  <si>
    <t>Vivaan Das</t>
  </si>
  <si>
    <t>Amit Kapoor</t>
  </si>
  <si>
    <t>Raj Kapoor</t>
  </si>
  <si>
    <t>Karan Verma</t>
  </si>
  <si>
    <t>Amit Bansal</t>
  </si>
  <si>
    <t>Ananya Sharma</t>
  </si>
  <si>
    <t>Neha Joshi</t>
  </si>
  <si>
    <t>Karan Singh</t>
  </si>
  <si>
    <t>Ajay Verma</t>
  </si>
  <si>
    <t>Sunil Nair</t>
  </si>
  <si>
    <t>Lakshmi Joshi</t>
  </si>
  <si>
    <t>Priya Mehta</t>
  </si>
  <si>
    <t>Sanjay Reddy</t>
  </si>
  <si>
    <t>Meera Mehta</t>
  </si>
  <si>
    <t>Aditya Reddy</t>
  </si>
  <si>
    <t>Sanjay Mehta</t>
  </si>
  <si>
    <t>Krishna Mehta</t>
  </si>
  <si>
    <t>Neha Kumar</t>
  </si>
  <si>
    <t>Isha Gupta</t>
  </si>
  <si>
    <t>Aditya Das</t>
  </si>
  <si>
    <t>Karan Gupta</t>
  </si>
  <si>
    <t>Anil Malhotra</t>
  </si>
  <si>
    <t>Nikhil Das</t>
  </si>
  <si>
    <t>Rakesh Kapoor</t>
  </si>
  <si>
    <t>Raj Das</t>
  </si>
  <si>
    <t>Sita Kumar</t>
  </si>
  <si>
    <t>Raj Malhotra</t>
  </si>
  <si>
    <t>Ananya Patel</t>
  </si>
  <si>
    <t>Isha Banerjee</t>
  </si>
  <si>
    <t>Sita Das</t>
  </si>
  <si>
    <t>Nikhil Mukherjee</t>
  </si>
  <si>
    <t>Vivaan Gupta</t>
  </si>
  <si>
    <t>Ajay Nair</t>
  </si>
  <si>
    <t>Pooja Verma</t>
  </si>
  <si>
    <t>Rakesh Banerjee</t>
  </si>
  <si>
    <t>Manish Verma</t>
  </si>
  <si>
    <t>Pooja Malhotra</t>
  </si>
  <si>
    <t>Aditya Sharma</t>
  </si>
  <si>
    <t>Isha Rao</t>
  </si>
  <si>
    <t>Sanjay Rao</t>
  </si>
  <si>
    <t>Riya Verma</t>
  </si>
  <si>
    <t>Aarav Sharma</t>
  </si>
  <si>
    <t>Riya Mehta</t>
  </si>
  <si>
    <t>Ashok Patel</t>
  </si>
  <si>
    <t>Kavya Singh</t>
  </si>
  <si>
    <t>Isha Joshi</t>
  </si>
  <si>
    <t>Arjun Agarwal</t>
  </si>
  <si>
    <t>Neha Rao</t>
  </si>
  <si>
    <t>Ananya Mehta</t>
  </si>
  <si>
    <t>Rahul Iyer</t>
  </si>
  <si>
    <t>Priya Bansal</t>
  </si>
  <si>
    <t>Ajay Patel</t>
  </si>
  <si>
    <t>Vikram Agarwal</t>
  </si>
  <si>
    <t>Pooja Singh</t>
  </si>
  <si>
    <t>Vikram Mehta</t>
  </si>
  <si>
    <t>Raj Chopra</t>
  </si>
  <si>
    <t>Rahul Gupta</t>
  </si>
  <si>
    <t>Meera Das</t>
  </si>
  <si>
    <t>Anil Bansal</t>
  </si>
  <si>
    <t>Manish Kapoor</t>
  </si>
  <si>
    <t>Neha Sharma</t>
  </si>
  <si>
    <t>Ashok Joshi</t>
  </si>
  <si>
    <t>Ananya Iyer</t>
  </si>
  <si>
    <t>Nikhil Kumar</t>
  </si>
  <si>
    <t>Rakesh Rao</t>
  </si>
  <si>
    <t>Ananya Mukherjee</t>
  </si>
  <si>
    <t>Deepak Nair</t>
  </si>
  <si>
    <t>Raj Verma</t>
  </si>
  <si>
    <t>Ashok Malhotra</t>
  </si>
  <si>
    <t>Arjun Mehta</t>
  </si>
  <si>
    <t>Ananya Rao</t>
  </si>
  <si>
    <t>Karan Kumar</t>
  </si>
  <si>
    <t>Ananya Joshi</t>
  </si>
  <si>
    <t>Manish Gupta</t>
  </si>
  <si>
    <t>Priya Gupta</t>
  </si>
  <si>
    <t>Vivaan Patel</t>
  </si>
  <si>
    <t>Priya Agarwal</t>
  </si>
  <si>
    <t>Ashok Bansal</t>
  </si>
  <si>
    <t>Vikram Banerjee</t>
  </si>
  <si>
    <t>Raj Singh</t>
  </si>
  <si>
    <t>Rakesh Mehta</t>
  </si>
  <si>
    <t>Anil Joshi</t>
  </si>
  <si>
    <t>Ashok Banerjee</t>
  </si>
  <si>
    <t>Krishna Reddy</t>
  </si>
  <si>
    <t>Kavya Kapoor</t>
  </si>
  <si>
    <t>Raj Kumar</t>
  </si>
  <si>
    <t>Deepak Joshi</t>
  </si>
  <si>
    <t>Vivaan Mehta</t>
  </si>
  <si>
    <t>Aarav Nair</t>
  </si>
  <si>
    <t>Aarav Singh</t>
  </si>
  <si>
    <t>Krishna Kapoor</t>
  </si>
  <si>
    <t>Amit Verma</t>
  </si>
  <si>
    <t>Aarav Kumar</t>
  </si>
  <si>
    <t>Nikhil Rao</t>
  </si>
  <si>
    <t>Vikram Malhotra</t>
  </si>
  <si>
    <t>Riya Kapoor</t>
  </si>
  <si>
    <t>Manish Sharma</t>
  </si>
  <si>
    <t>Isha Agarwal</t>
  </si>
  <si>
    <t>Sanjay Mukherjee</t>
  </si>
  <si>
    <t>Riya Kumar</t>
  </si>
  <si>
    <t>Sanjay Verma</t>
  </si>
  <si>
    <t>Ajay Chopra</t>
  </si>
  <si>
    <t>Krishna Mukherjee</t>
  </si>
  <si>
    <t>Meera Kapoor</t>
  </si>
  <si>
    <t>Anil Mukherjee</t>
  </si>
  <si>
    <t>Arjun Iyer</t>
  </si>
  <si>
    <t>Priya Patel</t>
  </si>
  <si>
    <t>Ananya Kapoor</t>
  </si>
  <si>
    <t>Sunil Patel</t>
  </si>
  <si>
    <t>Rakesh Iyer</t>
  </si>
  <si>
    <t>Rohan Mehta</t>
  </si>
  <si>
    <t>Sita Iyer</t>
  </si>
  <si>
    <t>Lakshmi Nair</t>
  </si>
  <si>
    <t>Rahul Kapoor</t>
  </si>
  <si>
    <t>Sita Rao</t>
  </si>
  <si>
    <t>Arjun Sharma</t>
  </si>
  <si>
    <t>Neha Mehta</t>
  </si>
  <si>
    <t>Deepak Iyer</t>
  </si>
  <si>
    <t>Pooja Banerjee</t>
  </si>
  <si>
    <t>Priya Mukherjee</t>
  </si>
  <si>
    <t>Meera Mukherjee</t>
  </si>
  <si>
    <t>Vivaan Nair</t>
  </si>
  <si>
    <t>Amit Gupta</t>
  </si>
  <si>
    <t>Deepak Gupta</t>
  </si>
  <si>
    <t>Manish Singh</t>
  </si>
  <si>
    <t>Rahul Chopra</t>
  </si>
  <si>
    <t>Rohan Das</t>
  </si>
  <si>
    <t>Aditya Banerjee</t>
  </si>
  <si>
    <t>Vivaan Verma</t>
  </si>
  <si>
    <t>Meera Kumar</t>
  </si>
  <si>
    <t>Rahul Kumar</t>
  </si>
  <si>
    <t>Vikram Rao</t>
  </si>
  <si>
    <t>Arjun Singh</t>
  </si>
  <si>
    <t>Isha Nair</t>
  </si>
  <si>
    <t>Krishna Patel</t>
  </si>
  <si>
    <t>Deepak Agarwal</t>
  </si>
  <si>
    <t>Pooja Kapoor</t>
  </si>
  <si>
    <t>Karan Iyer</t>
  </si>
  <si>
    <t>Amit Chopra</t>
  </si>
  <si>
    <t>Rakesh Nair</t>
  </si>
  <si>
    <t>Rahul Das</t>
  </si>
  <si>
    <t>Anil Agarwal</t>
  </si>
  <si>
    <t>Anil Rao</t>
  </si>
  <si>
    <t>Ajay Bansal</t>
  </si>
  <si>
    <t>Aditya Joshi</t>
  </si>
  <si>
    <t>Priya Chopra</t>
  </si>
  <si>
    <t>Sunil Mehta</t>
  </si>
  <si>
    <t>Pooja Joshi</t>
  </si>
  <si>
    <t>Sunil Reddy</t>
  </si>
  <si>
    <t>Sita Mukherjee</t>
  </si>
  <si>
    <t>Kavya Reddy</t>
  </si>
  <si>
    <t>Neha Malhotra</t>
  </si>
  <si>
    <t>Aditya Mukherjee</t>
  </si>
  <si>
    <t>Meera Joshi</t>
  </si>
  <si>
    <t>Ashok Kapoor</t>
  </si>
  <si>
    <t>Meera Bansal</t>
  </si>
  <si>
    <t>Vivaan Agarwal</t>
  </si>
  <si>
    <t>Krishna Malhotra</t>
  </si>
  <si>
    <t>Amit Singh</t>
  </si>
  <si>
    <t>Neha Das</t>
  </si>
  <si>
    <t>Ananya Nair</t>
  </si>
  <si>
    <t>Ajay Gupta</t>
  </si>
  <si>
    <t>Riya Iyer</t>
  </si>
  <si>
    <t>Pooja Rao</t>
  </si>
  <si>
    <t>Nikhil Reddy</t>
  </si>
  <si>
    <t>Aditya Malhotra</t>
  </si>
  <si>
    <t>Vivaan Joshi</t>
  </si>
  <si>
    <t>Priya Joshi</t>
  </si>
  <si>
    <t>Raj Nair</t>
  </si>
  <si>
    <t>Anil Sharma</t>
  </si>
  <si>
    <t>Raj Bansal</t>
  </si>
  <si>
    <t>Meera Agarwal</t>
  </si>
  <si>
    <t>Rahul Sharma</t>
  </si>
  <si>
    <t>Sunil Sharma</t>
  </si>
  <si>
    <t>Vivaan Chopra</t>
  </si>
  <si>
    <t>Manish Rao</t>
  </si>
  <si>
    <t>Vikram Das</t>
  </si>
  <si>
    <t>Neha Banerjee</t>
  </si>
  <si>
    <t>Manish Das</t>
  </si>
  <si>
    <t>Nikhil Chopra</t>
  </si>
  <si>
    <t>Krishna Sharma</t>
  </si>
  <si>
    <t>Raj Agarwal</t>
  </si>
  <si>
    <t>Vivaan Sharma</t>
  </si>
  <si>
    <t>Rohan Kumar</t>
  </si>
  <si>
    <t>Lakshmi Chopra</t>
  </si>
  <si>
    <t>Pooja Kumar</t>
  </si>
  <si>
    <t>Amit Iyer</t>
  </si>
  <si>
    <t>Kavya Mukherjee</t>
  </si>
  <si>
    <t>Aditya Chopra</t>
  </si>
  <si>
    <t>Vikram Kumar</t>
  </si>
  <si>
    <t>Ananya Malhotra</t>
  </si>
  <si>
    <t>Amit Das</t>
  </si>
  <si>
    <t>Rahul Joshi</t>
  </si>
  <si>
    <t>Ajay Malhotra</t>
  </si>
  <si>
    <t>Nikhil Iyer</t>
  </si>
  <si>
    <t>Ashok Rao</t>
  </si>
  <si>
    <t>Raj Patel</t>
  </si>
  <si>
    <t>Karan Patel</t>
  </si>
  <si>
    <t>Amit Malhotra</t>
  </si>
  <si>
    <t>Nikhil Mehta</t>
  </si>
  <si>
    <t>Pooja Nair</t>
  </si>
  <si>
    <t>Deepak Rao</t>
  </si>
  <si>
    <t>Amit Sharma</t>
  </si>
  <si>
    <t>Nikhil Agarwal</t>
  </si>
  <si>
    <t>Sanjay Singh</t>
  </si>
  <si>
    <t>Arjun Das</t>
  </si>
  <si>
    <t>Aarav Das</t>
  </si>
  <si>
    <t>Anil Kumar</t>
  </si>
  <si>
    <t>Arjun Nair</t>
  </si>
  <si>
    <t>Vivaan Singh</t>
  </si>
  <si>
    <t>Karan Mehta</t>
  </si>
  <si>
    <t>Lakshmi Kumar</t>
  </si>
  <si>
    <t>Riya Singh</t>
  </si>
  <si>
    <t>Kavya Iyer</t>
  </si>
  <si>
    <t>Anil Singh</t>
  </si>
  <si>
    <t>Rahul Patel</t>
  </si>
  <si>
    <t>Amit Reddy</t>
  </si>
  <si>
    <t>Kavya Das</t>
  </si>
  <si>
    <t>Priya Verma</t>
  </si>
  <si>
    <t>Meera Patel</t>
  </si>
  <si>
    <t>Kavya Joshi</t>
  </si>
  <si>
    <t>Sanjay Banerjee</t>
  </si>
  <si>
    <t>Isha Kumar</t>
  </si>
  <si>
    <t>Ananya Verma</t>
  </si>
  <si>
    <t>Deepak Verma</t>
  </si>
  <si>
    <t>Sunil Das</t>
  </si>
  <si>
    <t>Vikram Patel</t>
  </si>
  <si>
    <t>Rahul Mehta</t>
  </si>
  <si>
    <t>Lakshmi Das</t>
  </si>
  <si>
    <t>Rohan Rao</t>
  </si>
  <si>
    <t>Sita Reddy</t>
  </si>
  <si>
    <t>Amit Agarwal</t>
  </si>
  <si>
    <t>Deepak Chopra</t>
  </si>
  <si>
    <t>Meera Rao</t>
  </si>
  <si>
    <t>Ananya Bansal</t>
  </si>
  <si>
    <t>Nikhil Nair</t>
  </si>
  <si>
    <t>Sanjay Kapoor</t>
  </si>
  <si>
    <t>Manish Mukherjee</t>
  </si>
  <si>
    <t>Sita Malhotra</t>
  </si>
  <si>
    <t>Krishna Bansal</t>
  </si>
  <si>
    <t>Nikhil Gupta</t>
  </si>
  <si>
    <t>Arjun Bansal</t>
  </si>
  <si>
    <t>Pooja Mehta</t>
  </si>
  <si>
    <t>Sunil Malhotra</t>
  </si>
  <si>
    <t>Karan Rao</t>
  </si>
  <si>
    <t>Isha Sharma</t>
  </si>
  <si>
    <t>Aditya Patel</t>
  </si>
  <si>
    <t>Aarav Agarwal</t>
  </si>
  <si>
    <t>Manish Banerjee</t>
  </si>
  <si>
    <t>Lakshmi Singh</t>
  </si>
  <si>
    <t>Vivaan Bansal</t>
  </si>
  <si>
    <t>Aarav Mukherjee</t>
  </si>
  <si>
    <t>Raj Mukherjee</t>
  </si>
  <si>
    <t>Ashok Mukherjee</t>
  </si>
  <si>
    <t>Sita Nair</t>
  </si>
  <si>
    <t>Neha Kapoor</t>
  </si>
  <si>
    <t>Ananya Chopra</t>
  </si>
  <si>
    <t>Lakshmi Gupta</t>
  </si>
  <si>
    <t>Aditya Kumar</t>
  </si>
  <si>
    <t>Lakshmi Mukherjee</t>
  </si>
  <si>
    <t>Anil Gupta</t>
  </si>
  <si>
    <t>Aarav Rao</t>
  </si>
  <si>
    <t>Kavya Mehta</t>
  </si>
  <si>
    <t>Isha Malhotra</t>
  </si>
  <si>
    <t>Deepak Sharma</t>
  </si>
  <si>
    <t>Kavya Agarwal</t>
  </si>
  <si>
    <t>Arjun Kumar</t>
  </si>
  <si>
    <t>Sunil Agarwal</t>
  </si>
  <si>
    <t>Riya Bansal</t>
  </si>
  <si>
    <t>Meera Gupta</t>
  </si>
  <si>
    <t>Nikhil Banerjee</t>
  </si>
  <si>
    <t>Ashok Das</t>
  </si>
  <si>
    <t>Aditya Iyer</t>
  </si>
  <si>
    <t>Lakshmi Malhotra</t>
  </si>
  <si>
    <t>Ajay Mukherjee</t>
  </si>
  <si>
    <t>Sanjay Patel</t>
  </si>
  <si>
    <t>Sunil Bansal</t>
  </si>
  <si>
    <t>Kavya Chopra</t>
  </si>
  <si>
    <t>Isha Mukherjee</t>
  </si>
  <si>
    <t>Arjun Gupta</t>
  </si>
  <si>
    <t>Krishna Joshi</t>
  </si>
  <si>
    <t>Isha Mehta</t>
  </si>
  <si>
    <t>Rohan Banerjee</t>
  </si>
  <si>
    <t>Krishna Rao</t>
  </si>
  <si>
    <t>Neha Chopra</t>
  </si>
  <si>
    <t>Kavya Malhotra</t>
  </si>
  <si>
    <t>Pooja Chopra</t>
  </si>
  <si>
    <t>Deepak Das</t>
  </si>
  <si>
    <t>Aarav Patel</t>
  </si>
  <si>
    <t>Neha Reddy</t>
  </si>
  <si>
    <t>Aarav Banerjee</t>
  </si>
  <si>
    <t>Kavya Bansal</t>
  </si>
  <si>
    <t>Krishna Agarwal</t>
  </si>
  <si>
    <t>Nikhil Bansal</t>
  </si>
  <si>
    <t>Sunil Chopra</t>
  </si>
  <si>
    <t>Priya Rao</t>
  </si>
  <si>
    <t>Priya Sharma</t>
  </si>
  <si>
    <t>Vikram Mukherjee</t>
  </si>
  <si>
    <t>Rohan Iyer</t>
  </si>
  <si>
    <t>Kavya Verma</t>
  </si>
  <si>
    <t>Vikram Chopra</t>
  </si>
  <si>
    <t>Isha Patel</t>
  </si>
  <si>
    <t>Pooja Bansal</t>
  </si>
  <si>
    <t>Sita Banerjee</t>
  </si>
  <si>
    <t>Nikhil Malhotra</t>
  </si>
  <si>
    <t>Arjun Rao</t>
  </si>
  <si>
    <t>Lakshmi Agarwal</t>
  </si>
  <si>
    <t>Arjun Joshi</t>
  </si>
  <si>
    <t>Riya Gupta</t>
  </si>
  <si>
    <t>Karan Bansal</t>
  </si>
  <si>
    <t>Aditya Singh</t>
  </si>
  <si>
    <t>Rohan Mukherjee</t>
  </si>
  <si>
    <t>Ashok Mehta</t>
  </si>
  <si>
    <t>Priya Malhotra</t>
  </si>
  <si>
    <t>Sita Mehta</t>
  </si>
  <si>
    <t>Arjun Reddy</t>
  </si>
  <si>
    <t>Krishna Das</t>
  </si>
  <si>
    <t>Nikhil Sharma</t>
  </si>
  <si>
    <t>Neha Nair</t>
  </si>
  <si>
    <t>Manish Joshi</t>
  </si>
  <si>
    <t>Sita Kapoor</t>
  </si>
  <si>
    <t>Amit Joshi</t>
  </si>
  <si>
    <t>Pooja Gupta</t>
  </si>
  <si>
    <t>Raj Sharma</t>
  </si>
  <si>
    <t>Priya Kapoor</t>
  </si>
  <si>
    <t>Meera Reddy</t>
  </si>
  <si>
    <t>Ajay Kumar</t>
  </si>
  <si>
    <t>Isha Das</t>
  </si>
  <si>
    <t>Raj Reddy</t>
  </si>
  <si>
    <t>Rohan Reddy</t>
  </si>
  <si>
    <t>Kavya Patel</t>
  </si>
  <si>
    <t>ID_Product</t>
  </si>
  <si>
    <t>Product_Line</t>
  </si>
  <si>
    <t>Stock Disponible</t>
  </si>
  <si>
    <t>Coût_Unitaire</t>
  </si>
  <si>
    <t>Health and beauty</t>
  </si>
  <si>
    <t>Electronic accessories</t>
  </si>
  <si>
    <t>Home and lifestyle</t>
  </si>
  <si>
    <t>Food and beverages</t>
  </si>
  <si>
    <t>Fashion accessories</t>
  </si>
  <si>
    <t>Sports and travel</t>
  </si>
  <si>
    <t>ID_Vente</t>
  </si>
  <si>
    <t>Sale_Date</t>
  </si>
  <si>
    <t>ID_Produit</t>
  </si>
  <si>
    <t>Product_Name</t>
  </si>
  <si>
    <t>Quantity</t>
  </si>
  <si>
    <t>Product_Price</t>
  </si>
  <si>
    <t>Prix_Vente</t>
  </si>
  <si>
    <t>Promotion</t>
  </si>
  <si>
    <t>Majoration</t>
  </si>
  <si>
    <t>Prix de Vente HT</t>
  </si>
  <si>
    <t>Montant TVA</t>
  </si>
  <si>
    <t>Prix de Vente TTC</t>
  </si>
  <si>
    <t>Paramètres</t>
  </si>
  <si>
    <t>Taux</t>
  </si>
  <si>
    <t xml:space="preserve">Taux de remise </t>
  </si>
  <si>
    <t>Majoration(dimanche uniquement)</t>
  </si>
  <si>
    <t>TVA</t>
  </si>
  <si>
    <t>Date audit</t>
  </si>
  <si>
    <t>Ligne</t>
  </si>
  <si>
    <t>Champ</t>
  </si>
  <si>
    <t>Valeur</t>
  </si>
  <si>
    <t>Erreur</t>
  </si>
  <si>
    <t>Règle</t>
  </si>
  <si>
    <t>Clé Doublon</t>
  </si>
  <si>
    <t>Résumé Audit</t>
  </si>
  <si>
    <t>Doublon probable (même clé métier)</t>
  </si>
  <si>
    <t>DUPLICATE</t>
  </si>
  <si>
    <t>K|12/12/2023|||54,6642|3</t>
  </si>
  <si>
    <t>Lignes contrôlées</t>
  </si>
  <si>
    <t>K|10/01/2024|||87,7203|1</t>
  </si>
  <si>
    <t>Anomalies</t>
  </si>
  <si>
    <t>K|20/01/2024|||526,3218|6</t>
  </si>
  <si>
    <t>Score qualité</t>
  </si>
  <si>
    <t>99,7%</t>
  </si>
  <si>
    <t>K|21/02/2024|||87,7203|1</t>
  </si>
  <si>
    <t>Doublons</t>
  </si>
  <si>
    <t>K|21/03/2024|||460,531575|7</t>
  </si>
  <si>
    <t>Dates futures</t>
  </si>
  <si>
    <t>K|21/04/2024|||357,898824|4</t>
  </si>
  <si>
    <t>Dates hors plage</t>
  </si>
  <si>
    <t>K|27/04/2024|||350,8812|4</t>
  </si>
  <si>
    <t>Min date</t>
  </si>
  <si>
    <t>K|04/05/2024|||350,8812|4</t>
  </si>
  <si>
    <t>Max date</t>
  </si>
  <si>
    <t>K|23/05/2024|||87,7203|1</t>
  </si>
  <si>
    <t>K|05/06/2024|||263,1609|3</t>
  </si>
  <si>
    <t>Statut</t>
  </si>
  <si>
    <t>À corriger</t>
  </si>
  <si>
    <t>K|25/06/2024|||877,203|10</t>
  </si>
  <si>
    <t>K|05/07/2024|||87,7203|1</t>
  </si>
  <si>
    <t>K|20/07/2024|||175,4406|2</t>
  </si>
  <si>
    <t>Montant &lt;= 0 (à vérifier)</t>
  </si>
  <si>
    <t>CA_POSITIVE</t>
  </si>
  <si>
    <t>Quantité &lt;= 0 (à vérifier)</t>
  </si>
  <si>
    <t>QTY_POSITIVE</t>
  </si>
  <si>
    <t xml:space="preserve">TABLEAU DE BORD COMMERCIALE - ETUDE EVOLUTION DU CHIFFRE D'AFFAIRE  </t>
  </si>
  <si>
    <t>APERÇU CLIENTÈLE</t>
  </si>
  <si>
    <t>Métriques de Vente</t>
  </si>
  <si>
    <t>Étiquettes de lignes</t>
  </si>
  <si>
    <t>Sum of Quantity</t>
  </si>
  <si>
    <t>Sum of Prix de Vente TTC</t>
  </si>
  <si>
    <t>Individu</t>
  </si>
  <si>
    <t>repartition</t>
  </si>
  <si>
    <t>Chiffre d’affaires brut</t>
  </si>
  <si>
    <t>Chiffre d’affaires net</t>
  </si>
  <si>
    <t>2023</t>
  </si>
  <si>
    <t>Quantité totale vendue</t>
  </si>
  <si>
    <t>2024</t>
  </si>
  <si>
    <t>Nombre de clients</t>
  </si>
  <si>
    <t>Row Labels</t>
  </si>
  <si>
    <t>Sum of repartition</t>
  </si>
  <si>
    <t>Taux de remise appliqué</t>
  </si>
  <si>
    <t>Majoration appliqué</t>
  </si>
  <si>
    <t>Grand Total</t>
  </si>
  <si>
    <t>Total général</t>
  </si>
  <si>
    <t>Sale_Date (Year)</t>
  </si>
  <si>
    <t>distribution</t>
  </si>
  <si>
    <t>Total</t>
  </si>
  <si>
    <t>Sum of distribution</t>
  </si>
  <si>
    <t>CA Netto</t>
  </si>
  <si>
    <t>Quantité vendue</t>
  </si>
  <si>
    <t>Nb Clients</t>
  </si>
  <si>
    <t>Date/Heure</t>
  </si>
  <si>
    <t>Utilisateur</t>
  </si>
  <si>
    <t>Commentaire</t>
  </si>
  <si>
    <t>gsabo</t>
  </si>
  <si>
    <t>Refresh bloqué - corriger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</si>
</sst>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 ###\ ##0.00_-;\-* #\ ##0.00_-;_-* &quot;-&quot;??_-;_-@_-"/>
  </numFmts>
  <fonts count="4">
    <font>
      <sz val="11"/>
      <color theme="1"/>
      <name val="Calibri"/>
      <family val="2"/>
      <scheme val="minor"/>
    </font>
    <font>
      <sz val="11"/>
      <color theme="1"/>
      <name val="Calibri"/>
      <family val="2"/>
      <scheme val="minor"/>
    </font>
    <font>
      <b/>
      <sz val="18"/>
      <color theme="1"/>
      <name val="Times New Roman"/>
      <family val="1"/>
    </font>
    <font>
      <b/>
      <sz val="11"/>
      <color theme="1"/>
      <name val="Calibri"/>
      <family val="2"/>
      <scheme val="minor"/>
    </font>
  </fonts>
  <fills count="7">
    <fill>
      <patternFill patternType="none"/>
    </fill>
    <fill>
      <patternFill patternType="gray125"/>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solid">
        <fgColor rgb="FFE6E6E6"/>
        <bgColor indexed="64"/>
      </patternFill>
    </fill>
    <fill>
      <patternFill patternType="solid">
        <fgColor rgb="FFFFC8C8"/>
        <bgColor indexed="64"/>
      </patternFill>
    </fill>
    <fill>
      <patternFill patternType="solid">
        <fgColor rgb="FFFFFFB4"/>
        <bgColor indexed="64"/>
      </patternFill>
    </fill>
  </fills>
  <borders count="14">
    <border>
      <left/>
      <right/>
      <top/>
      <bottom/>
      <diagonal/>
    </border>
    <border>
      <left style="thin">
        <color theme="0"/>
      </left>
      <right/>
      <top style="thin">
        <color theme="0"/>
      </top>
      <bottom style="thin">
        <color theme="0"/>
      </bottom>
      <diagonal/>
    </border>
    <border>
      <left style="thin">
        <color theme="0"/>
      </left>
      <right/>
      <top style="thin">
        <color theme="0"/>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47">
    <xf numFmtId="0" fontId="0" fillId="0" borderId="0" xfId="0"/>
    <xf numFmtId="14" fontId="0" fillId="0" borderId="0" xfId="0" applyNumberFormat="1"/>
    <xf numFmtId="2" fontId="0" fillId="0" borderId="0" xfId="0" applyNumberFormat="1"/>
    <xf numFmtId="0" fontId="0" fillId="2" borderId="1" xfId="0" applyFill="1" applyBorder="1"/>
    <xf numFmtId="0" fontId="0" fillId="3" borderId="1" xfId="0" applyFill="1" applyBorder="1"/>
    <xf numFmtId="0" fontId="0" fillId="2" borderId="2" xfId="0" applyFill="1" applyBorder="1"/>
    <xf numFmtId="2" fontId="0" fillId="0" borderId="0" xfId="0" applyNumberFormat="1" applyAlignment="1">
      <alignment horizontal="right"/>
    </xf>
    <xf numFmtId="1" fontId="0" fillId="0" borderId="0" xfId="0" applyNumberFormat="1"/>
    <xf numFmtId="164" fontId="0" fillId="0" borderId="0" xfId="2" applyNumberFormat="1" applyFont="1"/>
    <xf numFmtId="0" fontId="0" fillId="0" borderId="0" xfId="0" pivotButton="1"/>
    <xf numFmtId="0" fontId="0" fillId="0" borderId="0" xfId="0" applyAlignment="1">
      <alignment horizontal="left"/>
    </xf>
    <xf numFmtId="164" fontId="0" fillId="0" borderId="0" xfId="0" applyNumberFormat="1"/>
    <xf numFmtId="0" fontId="2" fillId="0" borderId="0" xfId="0" applyFont="1"/>
    <xf numFmtId="9" fontId="0" fillId="0" borderId="0" xfId="1" applyFont="1"/>
    <xf numFmtId="9" fontId="0" fillId="0" borderId="0" xfId="0" applyNumberFormat="1"/>
    <xf numFmtId="164" fontId="0" fillId="0" borderId="0" xfId="2" applyNumberFormat="1" applyFont="1" applyBorder="1"/>
    <xf numFmtId="164" fontId="0" fillId="0" borderId="7" xfId="0" applyNumberFormat="1" applyBorder="1"/>
    <xf numFmtId="164" fontId="0" fillId="0" borderId="9" xfId="0" applyNumberFormat="1" applyBorder="1"/>
    <xf numFmtId="164" fontId="0" fillId="0" borderId="5" xfId="0" applyNumberFormat="1" applyBorder="1"/>
    <xf numFmtId="0" fontId="0" fillId="0" borderId="3" xfId="0" pivotButton="1" applyBorder="1"/>
    <xf numFmtId="0" fontId="0" fillId="0" borderId="3" xfId="0" applyBorder="1" applyAlignment="1">
      <alignment horizontal="left"/>
    </xf>
    <xf numFmtId="0" fontId="0" fillId="0" borderId="10" xfId="0" applyBorder="1" applyAlignment="1">
      <alignment horizontal="left" indent="1"/>
    </xf>
    <xf numFmtId="0" fontId="0" fillId="0" borderId="11" xfId="0" applyBorder="1" applyAlignment="1">
      <alignment horizontal="left" indent="1"/>
    </xf>
    <xf numFmtId="0" fontId="0" fillId="0" borderId="12" xfId="0" applyBorder="1"/>
    <xf numFmtId="0" fontId="0" fillId="0" borderId="13" xfId="0" applyBorder="1"/>
    <xf numFmtId="10" fontId="0" fillId="0" borderId="0" xfId="1" applyNumberFormat="1" applyFont="1" applyProtection="1">
      <protection locked="0"/>
    </xf>
    <xf numFmtId="14" fontId="0" fillId="0" borderId="0" xfId="0" applyNumberFormat="1" applyProtection="1">
      <protection locked="0"/>
    </xf>
    <xf numFmtId="0" fontId="0" fillId="0" borderId="0" xfId="0" applyProtection="1">
      <protection locked="0"/>
    </xf>
    <xf numFmtId="1" fontId="0" fillId="0" borderId="0" xfId="0" applyNumberFormat="1" applyProtection="1">
      <protection locked="0"/>
    </xf>
    <xf numFmtId="0" fontId="3" fillId="0" borderId="0" xfId="0" applyFont="1"/>
    <xf numFmtId="22" fontId="0" fillId="0" borderId="0" xfId="0" applyNumberFormat="1"/>
    <xf numFmtId="0" fontId="3" fillId="4" borderId="0" xfId="0" applyFont="1" applyFill="1"/>
    <xf numFmtId="0" fontId="0" fillId="5" borderId="0" xfId="0" applyFill="1"/>
    <xf numFmtId="14" fontId="0" fillId="5" borderId="0" xfId="0" applyNumberFormat="1" applyFill="1" applyProtection="1">
      <protection locked="0"/>
    </xf>
    <xf numFmtId="0" fontId="0" fillId="5" borderId="0" xfId="0" applyFill="1" applyProtection="1">
      <protection locked="0"/>
    </xf>
    <xf numFmtId="1" fontId="0" fillId="5" borderId="0" xfId="0" applyNumberFormat="1" applyFill="1" applyProtection="1">
      <protection locked="0"/>
    </xf>
    <xf numFmtId="2" fontId="0" fillId="5" borderId="0" xfId="0" applyNumberFormat="1" applyFill="1" applyAlignment="1">
      <alignment horizontal="right"/>
    </xf>
    <xf numFmtId="2" fontId="0" fillId="5" borderId="0" xfId="0" applyNumberFormat="1" applyFill="1"/>
    <xf numFmtId="0" fontId="0" fillId="6" borderId="0" xfId="0" applyFill="1"/>
    <xf numFmtId="14" fontId="0" fillId="6" borderId="0" xfId="0" applyNumberFormat="1" applyFill="1" applyProtection="1">
      <protection locked="0"/>
    </xf>
    <xf numFmtId="0" fontId="0" fillId="6" borderId="0" xfId="0" applyFill="1" applyProtection="1">
      <protection locked="0"/>
    </xf>
    <xf numFmtId="1" fontId="0" fillId="6" borderId="0" xfId="0" applyNumberFormat="1" applyFill="1" applyProtection="1">
      <protection locked="0"/>
    </xf>
    <xf numFmtId="2" fontId="0" fillId="6" borderId="0" xfId="0" applyNumberFormat="1" applyFill="1" applyAlignment="1">
      <alignment horizontal="right"/>
    </xf>
    <xf numFmtId="2" fontId="0" fillId="6" borderId="0" xfId="0" applyNumberFormat="1" applyFill="1"/>
    <xf numFmtId="0" fontId="0" fillId="0" borderId="4" xfId="0" applyBorder="1"/>
    <xf numFmtId="0" fontId="0" fillId="0" borderId="6" xfId="0" applyBorder="1"/>
    <xf numFmtId="0" fontId="0" fillId="0" borderId="8" xfId="0" applyBorder="1"/>
  </cellXfs>
  <cellStyles count="3">
    <cellStyle name="Milliers" xfId="2" builtinId="3"/>
    <cellStyle name="Normal" xfId="0" builtinId="0"/>
    <cellStyle name="Pourcentage" xfId="1" builtinId="5"/>
  </cellStyles>
  <dxfs count="56">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4" formatCode="_-* #\ ###\ ##0.00_-;\-* #\ ##0.00_-;_-* &quot;-&quot;??_-;_-@_-"/>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family val="2"/>
        <scheme val="minor"/>
      </font>
      <numFmt numFmtId="14" formatCode="0.00%"/>
      <protection locked="0" hidden="0"/>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protection locked="0" hidden="0"/>
    </dxf>
    <dxf>
      <numFmt numFmtId="1" formatCode="0"/>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0" formatCode="General"/>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9" formatCode="m/d/yyyy"/>
      <fill>
        <patternFill patternType="none">
          <fgColor indexed="64"/>
          <bgColor indexed="65"/>
        </patternFill>
      </fill>
      <protection locked="0" hidden="0"/>
    </dxf>
    <dxf>
      <numFmt numFmtId="19" formatCode="m/d/yyyy"/>
      <fill>
        <patternFill patternType="none">
          <fgColor indexed="64"/>
          <bgColor indexed="65"/>
        </patternFill>
      </fill>
      <protection locked="0" hidden="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protection locked="0" hidden="0"/>
    </dxf>
    <dxf>
      <protection locked="0" hidden="0"/>
    </dxf>
    <dxf>
      <protection locked="0" hidden="0"/>
    </dxf>
    <dxf>
      <numFmt numFmtId="0" formatCode="General"/>
    </dxf>
    <dxf>
      <protection locked="0" hidden="0"/>
    </dxf>
    <dxf>
      <protection locked="0" hidden="0"/>
    </dxf>
    <dxf>
      <protection locked="0" hidden="0"/>
    </dxf>
    <dxf>
      <numFmt numFmtId="0" formatCode="General"/>
      <protection locked="0" hidden="0"/>
    </dxf>
    <dxf>
      <numFmt numFmtId="0" formatCode="General"/>
    </dxf>
    <dxf>
      <numFmt numFmtId="13" formatCode="0%"/>
    </dxf>
    <dxf>
      <numFmt numFmtId="164" formatCode="_-* #\ ###\ ##0.00_-;\-* #\ ##0.00_-;_-* &quot;-&quot;??_-;_-@_-"/>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3" formatCode="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sharedStrings" Target="sharedString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calcChain" Target="calcChain.xml"/><Relationship Id="rId34" Type="http://schemas.openxmlformats.org/officeDocument/2006/relationships/customXml" Target="../customXml/item13.xml"/><Relationship Id="rId42" Type="http://schemas.openxmlformats.org/officeDocument/2006/relationships/customXml" Target="../customXml/item21.xml"/><Relationship Id="rId47" Type="http://schemas.openxmlformats.org/officeDocument/2006/relationships/customXml" Target="../customXml/item26.xml"/><Relationship Id="rId50" Type="http://schemas.openxmlformats.org/officeDocument/2006/relationships/customXml" Target="../customXml/item2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connections" Target="connections.xml"/><Relationship Id="rId29" Type="http://schemas.openxmlformats.org/officeDocument/2006/relationships/customXml" Target="../customXml/item8.xml"/><Relationship Id="rId11" Type="http://schemas.openxmlformats.org/officeDocument/2006/relationships/pivotCacheDefinition" Target="pivotCache/pivotCacheDefinition3.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openxmlformats.org/officeDocument/2006/relationships/customXml" Target="../customXml/item19.xml"/><Relationship Id="rId45" Type="http://schemas.openxmlformats.org/officeDocument/2006/relationships/customXml" Target="../customXml/item24.xml"/><Relationship Id="rId53" Type="http://schemas.openxmlformats.org/officeDocument/2006/relationships/customXml" Target="../customXml/item32.xml"/><Relationship Id="rId5" Type="http://schemas.openxmlformats.org/officeDocument/2006/relationships/worksheet" Target="worksheets/sheet5.xml"/><Relationship Id="rId10" Type="http://schemas.openxmlformats.org/officeDocument/2006/relationships/pivotCacheDefinition" Target="pivotCache/pivotCacheDefinition2.xml"/><Relationship Id="rId19" Type="http://schemas.openxmlformats.org/officeDocument/2006/relationships/sheetMetadata" Target="metadata.xml"/><Relationship Id="rId31" Type="http://schemas.openxmlformats.org/officeDocument/2006/relationships/customXml" Target="../customXml/item10.xml"/><Relationship Id="rId44" Type="http://schemas.openxmlformats.org/officeDocument/2006/relationships/customXml" Target="../customXml/item23.xml"/><Relationship Id="rId52"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1.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43" Type="http://schemas.openxmlformats.org/officeDocument/2006/relationships/customXml" Target="../customXml/item22.xml"/><Relationship Id="rId48" Type="http://schemas.openxmlformats.org/officeDocument/2006/relationships/customXml" Target="../customXml/item27.xml"/><Relationship Id="rId8" Type="http://schemas.openxmlformats.org/officeDocument/2006/relationships/worksheet" Target="worksheets/sheet8.xml"/><Relationship Id="rId51" Type="http://schemas.openxmlformats.org/officeDocument/2006/relationships/customXml" Target="../customXml/item30.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46" Type="http://schemas.openxmlformats.org/officeDocument/2006/relationships/customXml" Target="../customXml/item25.xml"/><Relationship Id="rId20" Type="http://schemas.openxmlformats.org/officeDocument/2006/relationships/powerPivotData" Target="model/item.data"/><Relationship Id="rId41" Type="http://schemas.openxmlformats.org/officeDocument/2006/relationships/customXml" Target="../customXml/item20.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49"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Commercial Excel Fin.xlsm]Dashboard!PivotTable2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 par type d</a:t>
            </a:r>
            <a:r>
              <a:rPr lang="fr-FR"/>
              <a:t>e produit </a:t>
            </a:r>
            <a:r>
              <a:rPr lang="en-US"/>
              <a:t> (en </a:t>
            </a:r>
            <a:r>
              <a:rPr lang="fr-FR"/>
              <a:t>$)</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Dashboard!$B$23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Dashboard!$A$24:$A$29</c:f>
              <c:strCache>
                <c:ptCount val="5"/>
                <c:pt idx="0">
                  <c:v>Electronic accessories</c:v>
                </c:pt>
                <c:pt idx="1">
                  <c:v>Sports and travel</c:v>
                </c:pt>
                <c:pt idx="2">
                  <c:v>Food and beverages</c:v>
                </c:pt>
                <c:pt idx="3">
                  <c:v>Health and beauty</c:v>
                </c:pt>
                <c:pt idx="4">
                  <c:v>Home and lifestyle</c:v>
                </c:pt>
              </c:strCache>
            </c:strRef>
          </c:cat>
          <c:val>
            <c:numRef>
              <c:f>Dashboard!$B$24:$B$29</c:f>
              <c:numCache>
                <c:formatCode>_-* #\ ###\ ##0.00_-;\-* #\ ##0.00_-;_-* "-"??_-;_-@_-</c:formatCode>
                <c:ptCount val="5"/>
                <c:pt idx="0">
                  <c:v>4118.4008279999998</c:v>
                </c:pt>
                <c:pt idx="1">
                  <c:v>14489.826615000002</c:v>
                </c:pt>
                <c:pt idx="2">
                  <c:v>66349.529918999993</c:v>
                </c:pt>
                <c:pt idx="3">
                  <c:v>77529.978949499957</c:v>
                </c:pt>
                <c:pt idx="4">
                  <c:v>153592.10487900014</c:v>
                </c:pt>
              </c:numCache>
            </c:numRef>
          </c:val>
          <c:extLst>
            <c:ext xmlns:c16="http://schemas.microsoft.com/office/drawing/2014/chart" uri="{C3380CC4-5D6E-409C-BE32-E72D297353CC}">
              <c16:uniqueId val="{00000000-69A3-43B3-91E5-70CE5C45F6B2}"/>
            </c:ext>
          </c:extLst>
        </c:ser>
        <c:dLbls>
          <c:dLblPos val="inEnd"/>
          <c:showLegendKey val="0"/>
          <c:showVal val="1"/>
          <c:showCatName val="0"/>
          <c:showSerName val="0"/>
          <c:showPercent val="0"/>
          <c:showBubbleSize val="0"/>
        </c:dLbls>
        <c:gapWidth val="65"/>
        <c:axId val="675553263"/>
        <c:axId val="675570063"/>
      </c:barChart>
      <c:catAx>
        <c:axId val="675553263"/>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5570063"/>
        <c:crosses val="autoZero"/>
        <c:auto val="1"/>
        <c:lblAlgn val="ctr"/>
        <c:lblOffset val="100"/>
        <c:noMultiLvlLbl val="0"/>
      </c:catAx>
      <c:valAx>
        <c:axId val="675570063"/>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 #\ ###\ ##0.00_-;\-* #\ ##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5553263"/>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Commercial Excel Fin.xlsm]Dashboard!PivotTable5</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fr-FR" sz="1400" b="1" i="0" u="none" strike="noStrike" kern="1200" baseline="0">
                <a:solidFill>
                  <a:sysClr val="windowText" lastClr="000000">
                    <a:lumMod val="75000"/>
                    <a:lumOff val="25000"/>
                  </a:sysClr>
                </a:solidFill>
              </a:rPr>
              <a:t>Répartition de la clientèle par genre</a:t>
            </a:r>
          </a:p>
        </c:rich>
      </c:tx>
      <c:layout>
        <c:manualLayout>
          <c:xMode val="edge"/>
          <c:yMode val="edge"/>
          <c:x val="9.9927931431571804E-2"/>
          <c:y val="0.12297218531262387"/>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030A0"/>
          </a:solidFill>
          <a:ln>
            <a:noFill/>
          </a:ln>
          <a:effectLst/>
        </c:spPr>
      </c:pivotFmt>
      <c:pivotFmt>
        <c:idx val="2"/>
        <c:spPr>
          <a:solidFill>
            <a:schemeClr val="accent6"/>
          </a:solidFill>
          <a:ln>
            <a:noFill/>
          </a:ln>
          <a:effectLst/>
        </c:spPr>
      </c:pivotFmt>
    </c:pivotFmts>
    <c:plotArea>
      <c:layout/>
      <c:pieChart>
        <c:varyColors val="1"/>
        <c:ser>
          <c:idx val="0"/>
          <c:order val="0"/>
          <c:tx>
            <c:strRef>
              <c:f>Dashboard!$I$7</c:f>
              <c:strCache>
                <c:ptCount val="1"/>
                <c:pt idx="0">
                  <c:v>Total</c:v>
                </c:pt>
              </c:strCache>
            </c:strRef>
          </c:tx>
          <c:dPt>
            <c:idx val="0"/>
            <c:bubble3D val="0"/>
            <c:spPr>
              <a:solidFill>
                <a:schemeClr val="accent6"/>
              </a:solidFill>
              <a:ln>
                <a:noFill/>
              </a:ln>
              <a:effectLst/>
            </c:spPr>
            <c:extLst>
              <c:ext xmlns:c16="http://schemas.microsoft.com/office/drawing/2014/chart" uri="{C3380CC4-5D6E-409C-BE32-E72D297353CC}">
                <c16:uniqueId val="{00000001-3B02-48F8-ACE4-3FC57EF49A1B}"/>
              </c:ext>
            </c:extLst>
          </c:dPt>
          <c:dPt>
            <c:idx val="1"/>
            <c:bubble3D val="0"/>
            <c:spPr>
              <a:solidFill>
                <a:srgbClr val="7030A0"/>
              </a:solidFill>
              <a:ln>
                <a:noFill/>
              </a:ln>
              <a:effectLst/>
            </c:spPr>
            <c:extLst>
              <c:ext xmlns:c16="http://schemas.microsoft.com/office/drawing/2014/chart" uri="{C3380CC4-5D6E-409C-BE32-E72D297353CC}">
                <c16:uniqueId val="{00000002-16A5-4E83-8124-CAB0B352C4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Dashboard!$H$8:$H$10</c:f>
              <c:strCache>
                <c:ptCount val="2"/>
                <c:pt idx="0">
                  <c:v>Female</c:v>
                </c:pt>
                <c:pt idx="1">
                  <c:v>Male</c:v>
                </c:pt>
              </c:strCache>
            </c:strRef>
          </c:cat>
          <c:val>
            <c:numRef>
              <c:f>Dashboard!$I$8:$I$10</c:f>
              <c:numCache>
                <c:formatCode>0%</c:formatCode>
                <c:ptCount val="2"/>
                <c:pt idx="0">
                  <c:v>0.45500000000000002</c:v>
                </c:pt>
                <c:pt idx="1">
                  <c:v>0.54500000000000004</c:v>
                </c:pt>
              </c:numCache>
            </c:numRef>
          </c:val>
          <c:extLst>
            <c:ext xmlns:c16="http://schemas.microsoft.com/office/drawing/2014/chart" uri="{C3380CC4-5D6E-409C-BE32-E72D297353CC}">
              <c16:uniqueId val="{00000000-16A5-4E83-8124-CAB0B352C4E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Commercial Excel Fin.xlsm]Dashboard!PivotTable7</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fr-FR" sz="1400" b="1" i="0" u="none" strike="noStrike" kern="1200" baseline="0">
                <a:solidFill>
                  <a:sysClr val="windowText" lastClr="000000">
                    <a:lumMod val="75000"/>
                    <a:lumOff val="25000"/>
                  </a:sysClr>
                </a:solidFill>
              </a:rPr>
              <a:t>Répartition des clients par ville</a:t>
            </a:r>
            <a:endParaRPr lang="en-US" sz="1400" b="1" i="0" u="none" strike="noStrike" kern="1200" baseline="0">
              <a:solidFill>
                <a:sysClr val="windowText" lastClr="000000">
                  <a:lumMod val="75000"/>
                  <a:lumOff val="25000"/>
                </a:sysClr>
              </a:solidFill>
            </a:endParaRPr>
          </a:p>
        </c:rich>
      </c:tx>
      <c:layout>
        <c:manualLayout>
          <c:xMode val="edge"/>
          <c:yMode val="edge"/>
          <c:x val="0.14886391596195653"/>
          <c:y val="0.12257990409622609"/>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Dashboard!$I$28</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38DF-43F6-BDE3-133333425DFC}"/>
              </c:ext>
            </c:extLst>
          </c:dPt>
          <c:dPt>
            <c:idx val="1"/>
            <c:bubble3D val="0"/>
            <c:spPr>
              <a:solidFill>
                <a:schemeClr val="accent2"/>
              </a:solidFill>
              <a:ln>
                <a:noFill/>
              </a:ln>
              <a:effectLst/>
            </c:spPr>
            <c:extLst>
              <c:ext xmlns:c16="http://schemas.microsoft.com/office/drawing/2014/chart" uri="{C3380CC4-5D6E-409C-BE32-E72D297353CC}">
                <c16:uniqueId val="{00000003-38DF-43F6-BDE3-133333425DFC}"/>
              </c:ext>
            </c:extLst>
          </c:dPt>
          <c:dPt>
            <c:idx val="2"/>
            <c:bubble3D val="0"/>
            <c:spPr>
              <a:solidFill>
                <a:schemeClr val="accent3"/>
              </a:solidFill>
              <a:ln>
                <a:noFill/>
              </a:ln>
              <a:effectLst/>
            </c:spPr>
            <c:extLst>
              <c:ext xmlns:c16="http://schemas.microsoft.com/office/drawing/2014/chart" uri="{C3380CC4-5D6E-409C-BE32-E72D297353CC}">
                <c16:uniqueId val="{00000005-38DF-43F6-BDE3-133333425DF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Dashboard!$H$29:$H$32</c:f>
              <c:strCache>
                <c:ptCount val="3"/>
                <c:pt idx="0">
                  <c:v>Mandalay</c:v>
                </c:pt>
                <c:pt idx="1">
                  <c:v>Napyitaw</c:v>
                </c:pt>
                <c:pt idx="2">
                  <c:v>Yangon</c:v>
                </c:pt>
              </c:strCache>
            </c:strRef>
          </c:cat>
          <c:val>
            <c:numRef>
              <c:f>Dashboard!$I$29:$I$32</c:f>
              <c:numCache>
                <c:formatCode>0%</c:formatCode>
                <c:ptCount val="3"/>
                <c:pt idx="0">
                  <c:v>0.28499999999999998</c:v>
                </c:pt>
                <c:pt idx="1">
                  <c:v>0.32100000000000001</c:v>
                </c:pt>
                <c:pt idx="2">
                  <c:v>0.39400000000000002</c:v>
                </c:pt>
              </c:numCache>
            </c:numRef>
          </c:val>
          <c:extLst>
            <c:ext xmlns:c16="http://schemas.microsoft.com/office/drawing/2014/chart" uri="{C3380CC4-5D6E-409C-BE32-E72D297353CC}">
              <c16:uniqueId val="{00000000-5D9F-40B9-ACF1-097302CF024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 </a:t>
            </a:r>
            <a:r>
              <a:rPr lang="en-US" sz="1800" b="1" i="0" u="none" strike="noStrike" kern="1200" baseline="0">
                <a:solidFill>
                  <a:sysClr val="windowText" lastClr="000000">
                    <a:lumMod val="75000"/>
                    <a:lumOff val="25000"/>
                  </a:sysClr>
                </a:solidFill>
              </a:rPr>
              <a:t>(en </a:t>
            </a:r>
            <a:r>
              <a:rPr lang="fr-FR" sz="1800" b="1" i="0" u="none" strike="noStrike" kern="1200" baseline="0">
                <a:solidFill>
                  <a:sysClr val="windowText" lastClr="000000">
                    <a:lumMod val="75000"/>
                    <a:lumOff val="25000"/>
                  </a:sysClr>
                </a:solidFill>
              </a:rPr>
              <a:t>$)</a:t>
            </a:r>
            <a:r>
              <a:rPr lang="en-US"/>
              <a:t> total 2023 vs 2024</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2"/>
              </a:solidFill>
              <a:ln w="9525" cap="flat" cmpd="sng" algn="ctr">
                <a:solidFill>
                  <a:schemeClr val="lt1">
                    <a:alpha val="50000"/>
                  </a:schemeClr>
                </a:solidFill>
                <a:round/>
              </a:ln>
              <a:effectLst/>
            </c:spPr>
            <c:extLst>
              <c:ext xmlns:c16="http://schemas.microsoft.com/office/drawing/2014/chart" uri="{C3380CC4-5D6E-409C-BE32-E72D297353CC}">
                <c16:uniqueId val="{00000004-F113-4685-8227-30DE04B5E6ED}"/>
              </c:ext>
            </c:extLst>
          </c:dPt>
          <c:dPt>
            <c:idx val="1"/>
            <c:invertIfNegative val="0"/>
            <c:bubble3D val="0"/>
            <c:spPr>
              <a:solidFill>
                <a:schemeClr val="accent3"/>
              </a:solidFill>
              <a:ln w="9525" cap="flat" cmpd="sng" algn="ctr">
                <a:solidFill>
                  <a:schemeClr val="lt1">
                    <a:alpha val="50000"/>
                  </a:schemeClr>
                </a:solidFill>
                <a:round/>
              </a:ln>
              <a:effectLst/>
            </c:spPr>
            <c:extLst>
              <c:ext xmlns:c16="http://schemas.microsoft.com/office/drawing/2014/chart" uri="{C3380CC4-5D6E-409C-BE32-E72D297353CC}">
                <c16:uniqueId val="{00000003-F113-4685-8227-30DE04B5E6ED}"/>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2"/>
              <c:pt idx="0">
                <c:v>2023</c:v>
              </c:pt>
              <c:pt idx="1">
                <c:v>2024</c:v>
              </c:pt>
            </c:strLit>
          </c:cat>
          <c:val>
            <c:numLit>
              <c:formatCode>General</c:formatCode>
              <c:ptCount val="2"/>
              <c:pt idx="0">
                <c:v>75674.677432500001</c:v>
              </c:pt>
              <c:pt idx="1">
                <c:v>316061.61979049968</c:v>
              </c:pt>
            </c:numLit>
          </c:val>
          <c:extLst>
            <c:ext xmlns:c16="http://schemas.microsoft.com/office/drawing/2014/chart" uri="{C3380CC4-5D6E-409C-BE32-E72D297353CC}">
              <c16:uniqueId val="{00000002-F113-4685-8227-30DE04B5E6ED}"/>
            </c:ext>
          </c:extLst>
        </c:ser>
        <c:dLbls>
          <c:dLblPos val="inEnd"/>
          <c:showLegendKey val="0"/>
          <c:showVal val="1"/>
          <c:showCatName val="0"/>
          <c:showSerName val="0"/>
          <c:showPercent val="0"/>
          <c:showBubbleSize val="0"/>
        </c:dLbls>
        <c:gapWidth val="65"/>
        <c:axId val="1776391792"/>
        <c:axId val="1771621248"/>
      </c:barChart>
      <c:catAx>
        <c:axId val="177639179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1771621248"/>
        <c:crosses val="autoZero"/>
        <c:auto val="1"/>
        <c:lblAlgn val="ctr"/>
        <c:lblOffset val="100"/>
        <c:noMultiLvlLbl val="0"/>
      </c:catAx>
      <c:valAx>
        <c:axId val="1771621248"/>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crossAx val="177639179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Évolution mensuelle du CA </a:t>
            </a:r>
            <a:r>
              <a:rPr lang="en-US" sz="1400" b="0" i="0" u="none" strike="noStrike" kern="1200" spc="0" baseline="0">
                <a:solidFill>
                  <a:sysClr val="windowText" lastClr="000000">
                    <a:lumMod val="75000"/>
                    <a:lumOff val="25000"/>
                  </a:sysClr>
                </a:solidFill>
              </a:rPr>
              <a:t>(en </a:t>
            </a:r>
            <a:r>
              <a:rPr lang="fr-FR" sz="1400" b="0" i="0" u="none" strike="noStrike" kern="1200" spc="0" baseline="0">
                <a:solidFill>
                  <a:sysClr val="windowText" lastClr="000000">
                    <a:lumMod val="75000"/>
                    <a:lumOff val="25000"/>
                  </a:sysClr>
                </a:solidFill>
              </a:rPr>
              <a:t>$) </a:t>
            </a:r>
            <a:r>
              <a:rPr lang="fr-FR" sz="1400" b="0" i="0" u="none" strike="noStrike" baseline="0"/>
              <a:t>(2023–2024)</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none"/>
          </c:marker>
          <c:cat>
            <c:strLit>
              <c:ptCount val="9"/>
              <c:pt idx="0">
                <c:v>2023 nov</c:v>
              </c:pt>
              <c:pt idx="1">
                <c:v>2023 déc</c:v>
              </c:pt>
              <c:pt idx="2">
                <c:v>2024 janv</c:v>
              </c:pt>
              <c:pt idx="3">
                <c:v>2024 févr</c:v>
              </c:pt>
              <c:pt idx="4">
                <c:v>2024 mars</c:v>
              </c:pt>
              <c:pt idx="5">
                <c:v>2024 avr</c:v>
              </c:pt>
              <c:pt idx="6">
                <c:v>2024 mai</c:v>
              </c:pt>
              <c:pt idx="7">
                <c:v>2024 juin</c:v>
              </c:pt>
              <c:pt idx="8">
                <c:v>2024 juil</c:v>
              </c:pt>
            </c:strLit>
          </c:cat>
          <c:val>
            <c:numLit>
              <c:formatCode>General</c:formatCode>
              <c:ptCount val="9"/>
              <c:pt idx="0">
                <c:v>23585.484062249998</c:v>
              </c:pt>
              <c:pt idx="1">
                <c:v>52089.193370250003</c:v>
              </c:pt>
              <c:pt idx="2">
                <c:v>49589.670082500015</c:v>
              </c:pt>
              <c:pt idx="3">
                <c:v>44442.592400250011</c:v>
              </c:pt>
              <c:pt idx="4">
                <c:v>50560.944637499997</c:v>
              </c:pt>
              <c:pt idx="5">
                <c:v>49884.97851675003</c:v>
              </c:pt>
              <c:pt idx="6">
                <c:v>44721.643959000008</c:v>
              </c:pt>
              <c:pt idx="7">
                <c:v>45472.858022250024</c:v>
              </c:pt>
              <c:pt idx="8">
                <c:v>31388.932172250003</c:v>
              </c:pt>
            </c:numLit>
          </c:val>
          <c:smooth val="0"/>
          <c:extLst>
            <c:ext xmlns:c16="http://schemas.microsoft.com/office/drawing/2014/chart" uri="{C3380CC4-5D6E-409C-BE32-E72D297353CC}">
              <c16:uniqueId val="{00000000-5943-41AD-9943-E29F9C5ACA33}"/>
            </c:ext>
          </c:extLst>
        </c:ser>
        <c:dLbls>
          <c:showLegendKey val="0"/>
          <c:showVal val="0"/>
          <c:showCatName val="0"/>
          <c:showSerName val="0"/>
          <c:showPercent val="0"/>
          <c:showBubbleSize val="0"/>
        </c:dLbls>
        <c:smooth val="0"/>
        <c:axId val="788705488"/>
        <c:axId val="788676688"/>
      </c:lineChart>
      <c:catAx>
        <c:axId val="788705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8676688"/>
        <c:crosses val="autoZero"/>
        <c:auto val="1"/>
        <c:lblAlgn val="ctr"/>
        <c:lblOffset val="100"/>
        <c:noMultiLvlLbl val="0"/>
      </c:catAx>
      <c:valAx>
        <c:axId val="788676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88705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Commercial Excel Fin.xlsm]Feuil1!Tableau croisé dynamique1</c:name>
    <c:fmtId val="4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Feuil1!$G$5</c:f>
              <c:strCache>
                <c:ptCount val="1"/>
                <c:pt idx="0">
                  <c:v>CA Netto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Feuil1!$F$6:$F$11</c:f>
              <c:strCache>
                <c:ptCount val="5"/>
                <c:pt idx="0">
                  <c:v>Electronic accessories</c:v>
                </c:pt>
                <c:pt idx="1">
                  <c:v>Food and beverages</c:v>
                </c:pt>
                <c:pt idx="2">
                  <c:v>Health and beauty</c:v>
                </c:pt>
                <c:pt idx="3">
                  <c:v>Home and lifestyle</c:v>
                </c:pt>
                <c:pt idx="4">
                  <c:v>Sports and travel</c:v>
                </c:pt>
              </c:strCache>
            </c:strRef>
          </c:cat>
          <c:val>
            <c:numRef>
              <c:f>Feuil1!$G$6:$G$11</c:f>
              <c:numCache>
                <c:formatCode>General</c:formatCode>
                <c:ptCount val="5"/>
                <c:pt idx="0">
                  <c:v>5099.0765760000013</c:v>
                </c:pt>
                <c:pt idx="1">
                  <c:v>82014.655437000067</c:v>
                </c:pt>
                <c:pt idx="2">
                  <c:v>97600.522634999899</c:v>
                </c:pt>
                <c:pt idx="3">
                  <c:v>189740.76330600007</c:v>
                </c:pt>
                <c:pt idx="4">
                  <c:v>17299.500669000001</c:v>
                </c:pt>
              </c:numCache>
            </c:numRef>
          </c:val>
          <c:extLst>
            <c:ext xmlns:c16="http://schemas.microsoft.com/office/drawing/2014/chart" uri="{C3380CC4-5D6E-409C-BE32-E72D297353CC}">
              <c16:uniqueId val="{00000000-7D7F-44A6-8494-5084E13588D4}"/>
            </c:ext>
          </c:extLst>
        </c:ser>
        <c:dLbls>
          <c:showLegendKey val="0"/>
          <c:showVal val="1"/>
          <c:showCatName val="0"/>
          <c:showSerName val="0"/>
          <c:showPercent val="0"/>
          <c:showBubbleSize val="0"/>
        </c:dLbls>
        <c:gapWidth val="219"/>
        <c:axId val="434489983"/>
        <c:axId val="434473663"/>
      </c:barChart>
      <c:barChart>
        <c:barDir val="col"/>
        <c:grouping val="clustered"/>
        <c:varyColors val="0"/>
        <c:ser>
          <c:idx val="1"/>
          <c:order val="1"/>
          <c:tx>
            <c:strRef>
              <c:f>Feuil1!$H$5</c:f>
              <c:strCache>
                <c:ptCount val="1"/>
                <c:pt idx="0">
                  <c:v>Quantité vendue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Feuil1!$F$6:$F$11</c:f>
              <c:strCache>
                <c:ptCount val="5"/>
                <c:pt idx="0">
                  <c:v>Electronic accessories</c:v>
                </c:pt>
                <c:pt idx="1">
                  <c:v>Food and beverages</c:v>
                </c:pt>
                <c:pt idx="2">
                  <c:v>Health and beauty</c:v>
                </c:pt>
                <c:pt idx="3">
                  <c:v>Home and lifestyle</c:v>
                </c:pt>
                <c:pt idx="4">
                  <c:v>Sports and travel</c:v>
                </c:pt>
              </c:strCache>
            </c:strRef>
          </c:cat>
          <c:val>
            <c:numRef>
              <c:f>Feuil1!$H$6:$H$11</c:f>
              <c:numCache>
                <c:formatCode>General</c:formatCode>
                <c:ptCount val="5"/>
                <c:pt idx="0">
                  <c:v>304</c:v>
                </c:pt>
                <c:pt idx="1">
                  <c:v>1427</c:v>
                </c:pt>
                <c:pt idx="2">
                  <c:v>1207</c:v>
                </c:pt>
                <c:pt idx="3">
                  <c:v>2409</c:v>
                </c:pt>
                <c:pt idx="4">
                  <c:v>163</c:v>
                </c:pt>
              </c:numCache>
            </c:numRef>
          </c:val>
          <c:extLst>
            <c:ext xmlns:c16="http://schemas.microsoft.com/office/drawing/2014/chart" uri="{C3380CC4-5D6E-409C-BE32-E72D297353CC}">
              <c16:uniqueId val="{00000001-7D7F-44A6-8494-5084E13588D4}"/>
            </c:ext>
          </c:extLst>
        </c:ser>
        <c:ser>
          <c:idx val="2"/>
          <c:order val="2"/>
          <c:tx>
            <c:strRef>
              <c:f>Feuil1!$I$5</c:f>
              <c:strCache>
                <c:ptCount val="1"/>
                <c:pt idx="0">
                  <c:v>Nb Clients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Feuil1!$F$6:$F$11</c:f>
              <c:strCache>
                <c:ptCount val="5"/>
                <c:pt idx="0">
                  <c:v>Electronic accessories</c:v>
                </c:pt>
                <c:pt idx="1">
                  <c:v>Food and beverages</c:v>
                </c:pt>
                <c:pt idx="2">
                  <c:v>Health and beauty</c:v>
                </c:pt>
                <c:pt idx="3">
                  <c:v>Home and lifestyle</c:v>
                </c:pt>
                <c:pt idx="4">
                  <c:v>Sports and travel</c:v>
                </c:pt>
              </c:strCache>
            </c:strRef>
          </c:cat>
          <c:val>
            <c:numRef>
              <c:f>Feuil1!$I$6:$I$11</c:f>
              <c:numCache>
                <c:formatCode>General</c:formatCode>
                <c:ptCount val="5"/>
                <c:pt idx="0">
                  <c:v>52</c:v>
                </c:pt>
                <c:pt idx="1">
                  <c:v>193</c:v>
                </c:pt>
                <c:pt idx="2">
                  <c:v>189</c:v>
                </c:pt>
                <c:pt idx="3">
                  <c:v>317</c:v>
                </c:pt>
                <c:pt idx="4">
                  <c:v>31</c:v>
                </c:pt>
              </c:numCache>
            </c:numRef>
          </c:val>
          <c:extLst>
            <c:ext xmlns:c16="http://schemas.microsoft.com/office/drawing/2014/chart" uri="{C3380CC4-5D6E-409C-BE32-E72D297353CC}">
              <c16:uniqueId val="{00000002-7D7F-44A6-8494-5084E13588D4}"/>
            </c:ext>
          </c:extLst>
        </c:ser>
        <c:dLbls>
          <c:showLegendKey val="0"/>
          <c:showVal val="1"/>
          <c:showCatName val="0"/>
          <c:showSerName val="0"/>
          <c:showPercent val="0"/>
          <c:showBubbleSize val="0"/>
        </c:dLbls>
        <c:gapWidth val="219"/>
        <c:axId val="434513983"/>
        <c:axId val="434506303"/>
      </c:barChart>
      <c:catAx>
        <c:axId val="434489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34473663"/>
        <c:crosses val="autoZero"/>
        <c:auto val="1"/>
        <c:lblAlgn val="ctr"/>
        <c:lblOffset val="100"/>
        <c:noMultiLvlLbl val="0"/>
      </c:catAx>
      <c:valAx>
        <c:axId val="4344736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34489983"/>
        <c:crosses val="autoZero"/>
        <c:crossBetween val="between"/>
      </c:valAx>
      <c:valAx>
        <c:axId val="43450630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34513983"/>
        <c:crosses val="max"/>
        <c:crossBetween val="between"/>
      </c:valAx>
      <c:catAx>
        <c:axId val="434513983"/>
        <c:scaling>
          <c:orientation val="minMax"/>
        </c:scaling>
        <c:delete val="1"/>
        <c:axPos val="b"/>
        <c:numFmt formatCode="General" sourceLinked="1"/>
        <c:majorTickMark val="out"/>
        <c:minorTickMark val="none"/>
        <c:tickLblPos val="nextTo"/>
        <c:crossAx val="43450630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de Bord Commercial Excel Fin.xlsm]Feuil1!Tableau croisé dynamique1</c:name>
    <c:fmtId val="5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Feuil1!$G$5</c:f>
              <c:strCache>
                <c:ptCount val="1"/>
                <c:pt idx="0">
                  <c:v>CA Netto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Feuil1!$F$6:$F$11</c:f>
              <c:strCache>
                <c:ptCount val="5"/>
                <c:pt idx="0">
                  <c:v>Electronic accessories</c:v>
                </c:pt>
                <c:pt idx="1">
                  <c:v>Food and beverages</c:v>
                </c:pt>
                <c:pt idx="2">
                  <c:v>Health and beauty</c:v>
                </c:pt>
                <c:pt idx="3">
                  <c:v>Home and lifestyle</c:v>
                </c:pt>
                <c:pt idx="4">
                  <c:v>Sports and travel</c:v>
                </c:pt>
              </c:strCache>
            </c:strRef>
          </c:cat>
          <c:val>
            <c:numRef>
              <c:f>Feuil1!$G$6:$G$11</c:f>
              <c:numCache>
                <c:formatCode>General</c:formatCode>
                <c:ptCount val="5"/>
                <c:pt idx="0">
                  <c:v>5099.0765760000013</c:v>
                </c:pt>
                <c:pt idx="1">
                  <c:v>82014.655437000067</c:v>
                </c:pt>
                <c:pt idx="2">
                  <c:v>97600.522634999899</c:v>
                </c:pt>
                <c:pt idx="3">
                  <c:v>189740.76330600007</c:v>
                </c:pt>
                <c:pt idx="4">
                  <c:v>17299.500669000001</c:v>
                </c:pt>
              </c:numCache>
            </c:numRef>
          </c:val>
          <c:extLst>
            <c:ext xmlns:c16="http://schemas.microsoft.com/office/drawing/2014/chart" uri="{C3380CC4-5D6E-409C-BE32-E72D297353CC}">
              <c16:uniqueId val="{00000000-7D7F-44A6-8494-5084E13588D4}"/>
            </c:ext>
          </c:extLst>
        </c:ser>
        <c:dLbls>
          <c:showLegendKey val="0"/>
          <c:showVal val="1"/>
          <c:showCatName val="0"/>
          <c:showSerName val="0"/>
          <c:showPercent val="0"/>
          <c:showBubbleSize val="0"/>
        </c:dLbls>
        <c:gapWidth val="219"/>
        <c:axId val="434489983"/>
        <c:axId val="434473663"/>
      </c:barChart>
      <c:barChart>
        <c:barDir val="col"/>
        <c:grouping val="clustered"/>
        <c:varyColors val="0"/>
        <c:ser>
          <c:idx val="1"/>
          <c:order val="1"/>
          <c:tx>
            <c:strRef>
              <c:f>Feuil1!$H$5</c:f>
              <c:strCache>
                <c:ptCount val="1"/>
                <c:pt idx="0">
                  <c:v>Quantité vendue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Feuil1!$F$6:$F$11</c:f>
              <c:strCache>
                <c:ptCount val="5"/>
                <c:pt idx="0">
                  <c:v>Electronic accessories</c:v>
                </c:pt>
                <c:pt idx="1">
                  <c:v>Food and beverages</c:v>
                </c:pt>
                <c:pt idx="2">
                  <c:v>Health and beauty</c:v>
                </c:pt>
                <c:pt idx="3">
                  <c:v>Home and lifestyle</c:v>
                </c:pt>
                <c:pt idx="4">
                  <c:v>Sports and travel</c:v>
                </c:pt>
              </c:strCache>
            </c:strRef>
          </c:cat>
          <c:val>
            <c:numRef>
              <c:f>Feuil1!$H$6:$H$11</c:f>
              <c:numCache>
                <c:formatCode>General</c:formatCode>
                <c:ptCount val="5"/>
                <c:pt idx="0">
                  <c:v>304</c:v>
                </c:pt>
                <c:pt idx="1">
                  <c:v>1427</c:v>
                </c:pt>
                <c:pt idx="2">
                  <c:v>1207</c:v>
                </c:pt>
                <c:pt idx="3">
                  <c:v>2409</c:v>
                </c:pt>
                <c:pt idx="4">
                  <c:v>163</c:v>
                </c:pt>
              </c:numCache>
            </c:numRef>
          </c:val>
          <c:extLst>
            <c:ext xmlns:c16="http://schemas.microsoft.com/office/drawing/2014/chart" uri="{C3380CC4-5D6E-409C-BE32-E72D297353CC}">
              <c16:uniqueId val="{00000001-7D7F-44A6-8494-5084E13588D4}"/>
            </c:ext>
          </c:extLst>
        </c:ser>
        <c:ser>
          <c:idx val="2"/>
          <c:order val="2"/>
          <c:tx>
            <c:strRef>
              <c:f>Feuil1!$I$5</c:f>
              <c:strCache>
                <c:ptCount val="1"/>
                <c:pt idx="0">
                  <c:v>Nb Clients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Feuil1!$F$6:$F$11</c:f>
              <c:strCache>
                <c:ptCount val="5"/>
                <c:pt idx="0">
                  <c:v>Electronic accessories</c:v>
                </c:pt>
                <c:pt idx="1">
                  <c:v>Food and beverages</c:v>
                </c:pt>
                <c:pt idx="2">
                  <c:v>Health and beauty</c:v>
                </c:pt>
                <c:pt idx="3">
                  <c:v>Home and lifestyle</c:v>
                </c:pt>
                <c:pt idx="4">
                  <c:v>Sports and travel</c:v>
                </c:pt>
              </c:strCache>
            </c:strRef>
          </c:cat>
          <c:val>
            <c:numRef>
              <c:f>Feuil1!$I$6:$I$11</c:f>
              <c:numCache>
                <c:formatCode>General</c:formatCode>
                <c:ptCount val="5"/>
                <c:pt idx="0">
                  <c:v>52</c:v>
                </c:pt>
                <c:pt idx="1">
                  <c:v>193</c:v>
                </c:pt>
                <c:pt idx="2">
                  <c:v>189</c:v>
                </c:pt>
                <c:pt idx="3">
                  <c:v>317</c:v>
                </c:pt>
                <c:pt idx="4">
                  <c:v>31</c:v>
                </c:pt>
              </c:numCache>
            </c:numRef>
          </c:val>
          <c:extLst>
            <c:ext xmlns:c16="http://schemas.microsoft.com/office/drawing/2014/chart" uri="{C3380CC4-5D6E-409C-BE32-E72D297353CC}">
              <c16:uniqueId val="{00000002-7D7F-44A6-8494-5084E13588D4}"/>
            </c:ext>
          </c:extLst>
        </c:ser>
        <c:dLbls>
          <c:showLegendKey val="0"/>
          <c:showVal val="1"/>
          <c:showCatName val="0"/>
          <c:showSerName val="0"/>
          <c:showPercent val="0"/>
          <c:showBubbleSize val="0"/>
        </c:dLbls>
        <c:gapWidth val="219"/>
        <c:axId val="434513983"/>
        <c:axId val="434506303"/>
      </c:barChart>
      <c:catAx>
        <c:axId val="434489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34473663"/>
        <c:crosses val="autoZero"/>
        <c:auto val="1"/>
        <c:lblAlgn val="ctr"/>
        <c:lblOffset val="100"/>
        <c:noMultiLvlLbl val="0"/>
      </c:catAx>
      <c:valAx>
        <c:axId val="434473663"/>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34489983"/>
        <c:crosses val="autoZero"/>
        <c:crossBetween val="between"/>
      </c:valAx>
      <c:valAx>
        <c:axId val="43450630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34513983"/>
        <c:crosses val="max"/>
        <c:crossBetween val="between"/>
      </c:valAx>
      <c:catAx>
        <c:axId val="434513983"/>
        <c:scaling>
          <c:orientation val="minMax"/>
        </c:scaling>
        <c:delete val="1"/>
        <c:axPos val="b"/>
        <c:numFmt formatCode="General" sourceLinked="1"/>
        <c:majorTickMark val="out"/>
        <c:minorTickMark val="none"/>
        <c:tickLblPos val="nextTo"/>
        <c:crossAx val="434506303"/>
        <c:crosses val="autoZero"/>
        <c:auto val="1"/>
        <c:lblAlgn val="ctr"/>
        <c:lblOffset val="100"/>
        <c:noMultiLvlLbl val="0"/>
      </c:cat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4</xdr:col>
      <xdr:colOff>518160</xdr:colOff>
      <xdr:row>1437</xdr:row>
      <xdr:rowOff>45720</xdr:rowOff>
    </xdr:from>
    <xdr:to>
      <xdr:col>6</xdr:col>
      <xdr:colOff>403860</xdr:colOff>
      <xdr:row>1450</xdr:row>
      <xdr:rowOff>135255</xdr:rowOff>
    </xdr:to>
    <mc:AlternateContent xmlns:mc="http://schemas.openxmlformats.org/markup-compatibility/2006" xmlns:sle15="http://schemas.microsoft.com/office/drawing/2012/slicer">
      <mc:Choice Requires="sle15">
        <xdr:graphicFrame macro="">
          <xdr:nvGraphicFramePr>
            <xdr:cNvPr id="2" name="Gender">
              <a:extLst>
                <a:ext uri="{FF2B5EF4-FFF2-40B4-BE49-F238E27FC236}">
                  <a16:creationId xmlns:a16="http://schemas.microsoft.com/office/drawing/2014/main" id="{87EED31B-6341-A65E-5960-3C1D9BD63EB2}"/>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301740" y="1792681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163286</xdr:rowOff>
    </xdr:from>
    <xdr:to>
      <xdr:col>6</xdr:col>
      <xdr:colOff>10886</xdr:colOff>
      <xdr:row>38</xdr:row>
      <xdr:rowOff>155667</xdr:rowOff>
    </xdr:to>
    <xdr:graphicFrame macro="">
      <xdr:nvGraphicFramePr>
        <xdr:cNvPr id="2" name="Chart 1">
          <a:extLst>
            <a:ext uri="{FF2B5EF4-FFF2-40B4-BE49-F238E27FC236}">
              <a16:creationId xmlns:a16="http://schemas.microsoft.com/office/drawing/2014/main" id="{30DDB719-9880-8FBD-CD10-80AC3AF538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892628</xdr:colOff>
      <xdr:row>1</xdr:row>
      <xdr:rowOff>190500</xdr:rowOff>
    </xdr:from>
    <xdr:to>
      <xdr:col>10</xdr:col>
      <xdr:colOff>435428</xdr:colOff>
      <xdr:row>19</xdr:row>
      <xdr:rowOff>0</xdr:rowOff>
    </xdr:to>
    <xdr:graphicFrame macro="">
      <xdr:nvGraphicFramePr>
        <xdr:cNvPr id="3" name="Chart 2">
          <a:extLst>
            <a:ext uri="{FF2B5EF4-FFF2-40B4-BE49-F238E27FC236}">
              <a16:creationId xmlns:a16="http://schemas.microsoft.com/office/drawing/2014/main" id="{5D9F7B0B-CCE9-40F2-CB05-150F7CE9BB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881743</xdr:colOff>
      <xdr:row>19</xdr:row>
      <xdr:rowOff>168728</xdr:rowOff>
    </xdr:from>
    <xdr:to>
      <xdr:col>10</xdr:col>
      <xdr:colOff>468086</xdr:colOff>
      <xdr:row>38</xdr:row>
      <xdr:rowOff>152400</xdr:rowOff>
    </xdr:to>
    <xdr:graphicFrame macro="">
      <xdr:nvGraphicFramePr>
        <xdr:cNvPr id="4" name="Chart 3">
          <a:extLst>
            <a:ext uri="{FF2B5EF4-FFF2-40B4-BE49-F238E27FC236}">
              <a16:creationId xmlns:a16="http://schemas.microsoft.com/office/drawing/2014/main" id="{9C2BE021-2400-0E86-A78F-D622177046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40</xdr:row>
      <xdr:rowOff>179613</xdr:rowOff>
    </xdr:from>
    <xdr:to>
      <xdr:col>3</xdr:col>
      <xdr:colOff>816430</xdr:colOff>
      <xdr:row>55</xdr:row>
      <xdr:rowOff>65313</xdr:rowOff>
    </xdr:to>
    <xdr:graphicFrame macro="">
      <xdr:nvGraphicFramePr>
        <xdr:cNvPr id="5" name="Graphique 4">
          <a:extLst>
            <a:ext uri="{FF2B5EF4-FFF2-40B4-BE49-F238E27FC236}">
              <a16:creationId xmlns:a16="http://schemas.microsoft.com/office/drawing/2014/main" id="{E4FEBEA2-7A84-47D7-3141-10699BA65C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1095375</xdr:colOff>
      <xdr:row>39</xdr:row>
      <xdr:rowOff>179614</xdr:rowOff>
    </xdr:from>
    <xdr:to>
      <xdr:col>7</xdr:col>
      <xdr:colOff>666750</xdr:colOff>
      <xdr:row>57</xdr:row>
      <xdr:rowOff>27214</xdr:rowOff>
    </xdr:to>
    <xdr:graphicFrame macro="">
      <xdr:nvGraphicFramePr>
        <xdr:cNvPr id="7" name="Graphique 6">
          <a:extLst>
            <a:ext uri="{FF2B5EF4-FFF2-40B4-BE49-F238E27FC236}">
              <a16:creationId xmlns:a16="http://schemas.microsoft.com/office/drawing/2014/main" id="{0AD50359-7132-4CCC-0DD6-29CC0646F2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885825</xdr:colOff>
      <xdr:row>12</xdr:row>
      <xdr:rowOff>28574</xdr:rowOff>
    </xdr:from>
    <xdr:to>
      <xdr:col>11</xdr:col>
      <xdr:colOff>466725</xdr:colOff>
      <xdr:row>31</xdr:row>
      <xdr:rowOff>19049</xdr:rowOff>
    </xdr:to>
    <xdr:graphicFrame macro="">
      <xdr:nvGraphicFramePr>
        <xdr:cNvPr id="2" name="Graphique 1">
          <a:extLst>
            <a:ext uri="{FF2B5EF4-FFF2-40B4-BE49-F238E27FC236}">
              <a16:creationId xmlns:a16="http://schemas.microsoft.com/office/drawing/2014/main" id="{97B3E528-DBAD-DE49-A931-4E2F02ECEA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1047750</xdr:colOff>
      <xdr:row>37</xdr:row>
      <xdr:rowOff>9525</xdr:rowOff>
    </xdr:from>
    <xdr:to>
      <xdr:col>8</xdr:col>
      <xdr:colOff>95249</xdr:colOff>
      <xdr:row>39</xdr:row>
      <xdr:rowOff>142875</xdr:rowOff>
    </xdr:to>
    <xdr:graphicFrame macro="">
      <xdr:nvGraphicFramePr>
        <xdr:cNvPr id="3" name="Graphique 2">
          <a:extLst>
            <a:ext uri="{FF2B5EF4-FFF2-40B4-BE49-F238E27FC236}">
              <a16:creationId xmlns:a16="http://schemas.microsoft.com/office/drawing/2014/main" id="{688E6159-7E3D-6A8C-BFD0-3EA4A97C2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lles Lawa" refreshedDate="46008.91319525463" createdVersion="8" refreshedVersion="8" minRefreshableVersion="3" recordCount="2" xr:uid="{574BD2E1-04C3-4A93-8ADC-327663D1F2E4}">
  <cacheSource type="worksheet">
    <worksheetSource name="Table8"/>
  </cacheSource>
  <cacheFields count="3">
    <cacheField name="Gender" numFmtId="0">
      <sharedItems count="2">
        <s v="Female"/>
        <s v="Male"/>
      </sharedItems>
    </cacheField>
    <cacheField name="Individu" numFmtId="0">
      <sharedItems containsSemiMixedTypes="0" containsString="0" containsNumber="1" containsInteger="1" minValue="455" maxValue="545"/>
    </cacheField>
    <cacheField name="repartition" numFmtId="9">
      <sharedItems containsSemiMixedTypes="0" containsString="0" containsNumber="1" minValue="0.45500000000000002" maxValue="0.5450000000000000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lles Lawa" refreshedDate="46008.945685879633" createdVersion="8" refreshedVersion="8" minRefreshableVersion="3" recordCount="4" xr:uid="{880E1F27-BA24-42F7-B800-F0798A3B5821}">
  <cacheSource type="worksheet">
    <worksheetSource name="Table9"/>
  </cacheSource>
  <cacheFields count="3">
    <cacheField name="City" numFmtId="0">
      <sharedItems count="4">
        <s v="Mandalay"/>
        <s v="Napyitaw"/>
        <s v="Yangon"/>
        <s v="Total"/>
      </sharedItems>
    </cacheField>
    <cacheField name="repartition" numFmtId="0">
      <sharedItems containsSemiMixedTypes="0" containsString="0" containsNumber="1" containsInteger="1" minValue="285" maxValue="1000"/>
    </cacheField>
    <cacheField name="distribution" numFmtId="0">
      <sharedItems containsString="0" containsBlank="1" containsNumber="1" minValue="0.28499999999999998" maxValue="0.39400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sabo" refreshedDate="46053.936398611113" backgroundQuery="1" createdVersion="8" refreshedVersion="8" minRefreshableVersion="3" recordCount="0" supportSubquery="1" supportAdvancedDrill="1" xr:uid="{EEA67CC1-CA74-4B1A-9E2F-97C51DAF5A1C}">
  <cacheSource type="external" connectionId="3"/>
  <cacheFields count="4">
    <cacheField name="[Ventes].[Product_Name].[Product_Name]" caption="Product_Name" numFmtId="0" hierarchy="25" level="1">
      <sharedItems count="5">
        <s v="Electronic accessories"/>
        <s v="Food and beverages"/>
        <s v="Health and beauty"/>
        <s v="Home and lifestyle"/>
        <s v="Sports and travel"/>
      </sharedItems>
    </cacheField>
    <cacheField name="[Measures].[Sum of Quantity]" caption="Sum of Quantity" numFmtId="0" hierarchy="51" level="32767"/>
    <cacheField name="[Measures].[Sum of Prix de Vente TTC]" caption="Sum of Prix de Vente TTC" numFmtId="0" hierarchy="52" level="32767"/>
    <cacheField name="[Ventes].[Sale_Date (Year)].[Sale_Date (Year)]" caption="Sale_Date (Year)" numFmtId="0" hierarchy="36" level="1">
      <sharedItems count="2">
        <s v="2023"/>
        <s v="2024"/>
      </sharedItems>
    </cacheField>
  </cacheFields>
  <cacheHierarchies count="55">
    <cacheHierarchy uniqueName="[Calendrier].[Date]" caption="Date" attribute="1" time="1" keyAttribute="1" defaultMemberUniqueName="[Calendrier].[Date].[All]" allUniqueName="[Calendrier].[Date].[All]" dimensionUniqueName="[Calendrier]" displayFolder="" count="0" memberValueDatatype="7" unbalanced="0"/>
    <cacheHierarchy uniqueName="[Calendrier].[Année]" caption="Année" attribute="1" time="1" defaultMemberUniqueName="[Calendrier].[Année].[All]" allUniqueName="[Calendrier].[Année].[All]" dimensionUniqueName="[Calendrier]" displayFolder="" count="0" memberValueDatatype="20" unbalanced="0"/>
    <cacheHierarchy uniqueName="[Calendrier].[Hiérarchie de dates]" caption="Hiérarchie de dates" time="1" defaultMemberUniqueName="[Calendrier].[Hiérarchie de dates].[All]" allUniqueName="[Calendrier].[Hiérarchie de dates].[All]" dimensionUniqueName="[Calendrier]" displayFolder="" count="0" unbalanced="0"/>
    <cacheHierarchy uniqueName="[Calendrier].[Numéro du mois]" caption="Numéro du mois" attribute="1" time="1" defaultMemberUniqueName="[Calendrier].[Numéro du mois].[All]" allUniqueName="[Calendrier].[Numéro du mois].[All]" dimensionUniqueName="[Calendrier]" displayFolder="" count="0" memberValueDatatype="20" unbalanced="0"/>
    <cacheHierarchy uniqueName="[Calendrier].[Mois]" caption="Mois" attribute="1" time="1" defaultMemberUniqueName="[Calendrier].[Mois].[All]" allUniqueName="[Calendrier].[Mois].[All]" dimensionUniqueName="[Calendrier]" displayFolder="" count="0" memberValueDatatype="130" unbalanced="0"/>
    <cacheHierarchy uniqueName="[Calendrier].[MMM-AAAA]" caption="MMM-AAAA" attribute="1" time="1" defaultMemberUniqueName="[Calendrier].[MMM-AAAA].[All]" allUniqueName="[Calendrier].[MMM-AAAA].[All]" dimensionUniqueName="[Calendrier]" displayFolder="" count="0" memberValueDatatype="130" unbalanced="0"/>
    <cacheHierarchy uniqueName="[Calendrier].[Numéro du jour de la semaine]" caption="Numéro du jour de la semaine" attribute="1" time="1" defaultMemberUniqueName="[Calendrier].[Numéro du jour de la semaine].[All]" allUniqueName="[Calendrier].[Numéro du jour de la semaine].[All]" dimensionUniqueName="[Calendrier]" displayFolder="" count="0" memberValueDatatype="20" unbalanced="0"/>
    <cacheHierarchy uniqueName="[Calendrier].[Jour de la semaine]" caption="Jour de la semaine" attribute="1" time="1" defaultMemberUniqueName="[Calendrier].[Jour de la semaine].[All]" allUniqueName="[Calendrier].[Jour de la semaine].[All]" dimensionUniqueName="[Calendrier]" displayFolder="" count="0" memberValueDatatype="130" unbalanced="0"/>
    <cacheHierarchy uniqueName="[Tab_Clients].[ID_Client]" caption="ID_Client" attribute="1" defaultMemberUniqueName="[Tab_Clients].[ID_Client].[All]" allUniqueName="[Tab_Clients].[ID_Client].[All]" dimensionUniqueName="[Tab_Clients]" displayFolder="" count="0" memberValueDatatype="130" unbalanced="0"/>
    <cacheHierarchy uniqueName="[Tab_Clients].[Client_Name]" caption="Client_Name" attribute="1" defaultMemberUniqueName="[Tab_Clients].[Client_Name].[All]" allUniqueName="[Tab_Clients].[Client_Name].[All]" dimensionUniqueName="[Tab_Clients]" displayFolder="" count="0" memberValueDatatype="130" unbalanced="0"/>
    <cacheHierarchy uniqueName="[Tab_Clients].[Gender]" caption="Gender" attribute="1" defaultMemberUniqueName="[Tab_Clients].[Gender].[All]" allUniqueName="[Tab_Clients].[Gender].[All]" dimensionUniqueName="[Tab_Clients]" displayFolder="" count="0" memberValueDatatype="130" unbalanced="0"/>
    <cacheHierarchy uniqueName="[Tab_Clients].[Customer Type]" caption="Customer Type" attribute="1" defaultMemberUniqueName="[Tab_Clients].[Customer Type].[All]" allUniqueName="[Tab_Clients].[Customer Type].[All]" dimensionUniqueName="[Tab_Clients]" displayFolder="" count="0" memberValueDatatype="130" unbalanced="0"/>
    <cacheHierarchy uniqueName="[Tab_Clients].[City]" caption="City" attribute="1" defaultMemberUniqueName="[Tab_Clients].[City].[All]" allUniqueName="[Tab_Clients].[City].[All]" dimensionUniqueName="[Tab_Clients]" displayFolder="" count="0" memberValueDatatype="130" unbalanced="0"/>
    <cacheHierarchy uniqueName="[Tab_Produits].[ID_Product]" caption="ID_Product" attribute="1" defaultMemberUniqueName="[Tab_Produits].[ID_Product].[All]" allUniqueName="[Tab_Produits].[ID_Product].[All]" dimensionUniqueName="[Tab_Produits]" displayFolder="" count="0" memberValueDatatype="130" unbalanced="0"/>
    <cacheHierarchy uniqueName="[Tab_Produits].[Product_Line]" caption="Product_Line" attribute="1" defaultMemberUniqueName="[Tab_Produits].[Product_Line].[All]" allUniqueName="[Tab_Produits].[Product_Line].[All]" dimensionUniqueName="[Tab_Produits]" displayFolder="" count="0" memberValueDatatype="130" unbalanced="0"/>
    <cacheHierarchy uniqueName="[Tab_Produits].[Stock Disponible]" caption="Stock Disponible" attribute="1" defaultMemberUniqueName="[Tab_Produits].[Stock Disponible].[All]" allUniqueName="[Tab_Produits].[Stock Disponible].[All]" dimensionUniqueName="[Tab_Produits]" displayFolder="" count="0" memberValueDatatype="130" unbalanced="0"/>
    <cacheHierarchy uniqueName="[Tab_Produits].[Coût_Unitaire]" caption="Coût_Unitaire" attribute="1" defaultMemberUniqueName="[Tab_Produits].[Coût_Unitaire].[All]" allUniqueName="[Tab_Produits].[Coût_Unitaire].[All]" dimensionUniqueName="[Tab_Produits]" displayFolder="" count="0" memberValueDatatype="5" unbalanced="0"/>
    <cacheHierarchy uniqueName="[Table5].[Customer Type]" caption="Customer Type" attribute="1" defaultMemberUniqueName="[Table5].[Customer Type].[All]" allUniqueName="[Table5].[Customer Type].[All]" dimensionUniqueName="[Table5]" displayFolder="" count="0" memberValueDatatype="130" unbalanced="0"/>
    <cacheHierarchy uniqueName="[Table5].[Gender]" caption="Gender" attribute="1" defaultMemberUniqueName="[Table5].[Gender].[All]" allUniqueName="[Table5].[Gender].[All]" dimensionUniqueName="[Table5]" displayFolder="" count="0" memberValueDatatype="130" unbalanced="0"/>
    <cacheHierarchy uniqueName="[Table5].[City]" caption="City" attribute="1" defaultMemberUniqueName="[Table5].[City].[All]" allUniqueName="[Table5].[City].[All]" dimensionUniqueName="[Table5]" displayFolder="" count="0" memberValueDatatype="130" unbalanced="0"/>
    <cacheHierarchy uniqueName="[Table7].[Métriques de Vente]" caption="Métriques de Vente" attribute="1" defaultMemberUniqueName="[Table7].[Métriques de Vente].[All]" allUniqueName="[Table7].[Métriques de Vente].[All]" dimensionUniqueName="[Table7]" displayFolder="" count="0" memberValueDatatype="130" unbalanced="0"/>
    <cacheHierarchy uniqueName="[Table7].[Valeur]" caption="Valeur" attribute="1" defaultMemberUniqueName="[Table7].[Valeur].[All]" allUniqueName="[Table7].[Valeur].[All]" dimensionUniqueName="[Table7]" displayFolder="" count="0" memberValueDatatype="5" unbalanced="0"/>
    <cacheHierarchy uniqueName="[Ventes].[ID_Vente]" caption="ID_Vente" attribute="1" defaultMemberUniqueName="[Ventes].[ID_Vente].[All]" allUniqueName="[Ventes].[ID_Vente].[All]" dimensionUniqueName="[Ventes]" displayFolder="" count="0" memberValueDatatype="130" unbalanced="0"/>
    <cacheHierarchy uniqueName="[Ventes].[Sale_Date]" caption="Sale_Date" attribute="1" time="1" defaultMemberUniqueName="[Ventes].[Sale_Date].[All]" allUniqueName="[Ventes].[Sale_Date].[All]" dimensionUniqueName="[Ventes]" displayFolder="" count="0" memberValueDatatype="7" unbalanced="0"/>
    <cacheHierarchy uniqueName="[Ventes].[ID_Produit]" caption="ID_Produit" attribute="1" defaultMemberUniqueName="[Ventes].[ID_Produit].[All]" allUniqueName="[Ventes].[ID_Produit].[All]" dimensionUniqueName="[Ventes]" displayFolder="" count="0" memberValueDatatype="130" unbalanced="0"/>
    <cacheHierarchy uniqueName="[Ventes].[Product_Name]" caption="Product_Name" attribute="1" defaultMemberUniqueName="[Ventes].[Product_Name].[All]" allUniqueName="[Ventes].[Product_Name].[All]" dimensionUniqueName="[Ventes]" displayFolder="" count="2" memberValueDatatype="130" unbalanced="0">
      <fieldsUsage count="2">
        <fieldUsage x="-1"/>
        <fieldUsage x="0"/>
      </fieldsUsage>
    </cacheHierarchy>
    <cacheHierarchy uniqueName="[Ventes].[Client_Name]" caption="Client_Name" attribute="1" defaultMemberUniqueName="[Ventes].[Client_Name].[All]" allUniqueName="[Ventes].[Client_Name].[All]" dimensionUniqueName="[Ventes]" displayFolder="" count="0" memberValueDatatype="130" unbalanced="0"/>
    <cacheHierarchy uniqueName="[Ventes].[Customer Type]" caption="Customer Type" attribute="1" defaultMemberUniqueName="[Ventes].[Customer Type].[All]" allUniqueName="[Ventes].[Customer Type].[All]" dimensionUniqueName="[Ventes]" displayFolder="" count="0" memberValueDatatype="130" unbalanced="0"/>
    <cacheHierarchy uniqueName="[Ventes].[Quantity]" caption="Quantity" attribute="1" defaultMemberUniqueName="[Ventes].[Quantity].[All]" allUniqueName="[Ventes].[Quantity].[All]" dimensionUniqueName="[Ventes]" displayFolder="" count="0" memberValueDatatype="20" unbalanced="0"/>
    <cacheHierarchy uniqueName="[Ventes].[Product_Price]" caption="Product_Price" attribute="1" defaultMemberUniqueName="[Ventes].[Product_Price].[All]" allUniqueName="[Ventes].[Product_Price].[All]" dimensionUniqueName="[Ventes]" displayFolder="" count="0" memberValueDatatype="5" unbalanced="0"/>
    <cacheHierarchy uniqueName="[Ventes].[Prix_Vente]" caption="Prix_Vente" attribute="1" defaultMemberUniqueName="[Ventes].[Prix_Vente].[All]" allUniqueName="[Ventes].[Prix_Vente].[All]" dimensionUniqueName="[Ventes]" displayFolder="" count="0" memberValueDatatype="5" unbalanced="0"/>
    <cacheHierarchy uniqueName="[Ventes].[Promotion]" caption="Promotion" attribute="1" defaultMemberUniqueName="[Ventes].[Promotion].[All]" allUniqueName="[Ventes].[Promotion].[All]" dimensionUniqueName="[Ventes]" displayFolder="" count="0" memberValueDatatype="5" unbalanced="0"/>
    <cacheHierarchy uniqueName="[Ventes].[Majoration]" caption="Majoration" attribute="1" defaultMemberUniqueName="[Ventes].[Majoration].[All]" allUniqueName="[Ventes].[Majoration].[All]" dimensionUniqueName="[Ventes]" displayFolder="" count="0" memberValueDatatype="5" unbalanced="0"/>
    <cacheHierarchy uniqueName="[Ventes].[Prix de Vente HT]" caption="Prix de Vente HT" attribute="1" defaultMemberUniqueName="[Ventes].[Prix de Vente HT].[All]" allUniqueName="[Ventes].[Prix de Vente HT].[All]" dimensionUniqueName="[Ventes]" displayFolder="" count="0" memberValueDatatype="5" unbalanced="0"/>
    <cacheHierarchy uniqueName="[Ventes].[Montant TVA]" caption="Montant TVA" attribute="1" defaultMemberUniqueName="[Ventes].[Montant TVA].[All]" allUniqueName="[Ventes].[Montant TVA].[All]" dimensionUniqueName="[Ventes]" displayFolder="" count="0" memberValueDatatype="5" unbalanced="0"/>
    <cacheHierarchy uniqueName="[Ventes].[Prix de Vente TTC]" caption="Prix de Vente TTC" attribute="1" defaultMemberUniqueName="[Ventes].[Prix de Vente TTC].[All]" allUniqueName="[Ventes].[Prix de Vente TTC].[All]" dimensionUniqueName="[Ventes]" displayFolder="" count="0" memberValueDatatype="5" unbalanced="0"/>
    <cacheHierarchy uniqueName="[Ventes].[Sale_Date (Year)]" caption="Sale_Date (Year)" attribute="1" defaultMemberUniqueName="[Ventes].[Sale_Date (Year)].[All]" allUniqueName="[Ventes].[Sale_Date (Year)].[All]" dimensionUniqueName="[Ventes]" displayFolder="" count="2" memberValueDatatype="130" unbalanced="0">
      <fieldsUsage count="2">
        <fieldUsage x="-1"/>
        <fieldUsage x="3"/>
      </fieldsUsage>
    </cacheHierarchy>
    <cacheHierarchy uniqueName="[Ventes].[Sale_Date (Quarter)]" caption="Sale_Date (Quarter)" attribute="1" defaultMemberUniqueName="[Ventes].[Sale_Date (Quarter)].[All]" allUniqueName="[Ventes].[Sale_Date (Quarter)].[All]" dimensionUniqueName="[Ventes]" displayFolder="" count="0" memberValueDatatype="130" unbalanced="0"/>
    <cacheHierarchy uniqueName="[Ventes].[Sale_Date (Month)]" caption="Sale_Date (Month)" attribute="1" defaultMemberUniqueName="[Ventes].[Sale_Date (Month)].[All]" allUniqueName="[Ventes].[Sale_Date (Month)].[All]" dimensionUniqueName="[Ventes]" displayFolder="" count="0" memberValueDatatype="130" unbalanced="0"/>
    <cacheHierarchy uniqueName="[Ventes].[Sale_Date (Month Index)]" caption="Sale_Date (Month Index)" attribute="1" defaultMemberUniqueName="[Ventes].[Sale_Date (Month Index)].[All]" allUniqueName="[Ventes].[Sale_Date (Month Index)].[All]" dimensionUniqueName="[Ventes]" displayFolder="" count="0" memberValueDatatype="20" unbalanced="0" hidden="1"/>
    <cacheHierarchy uniqueName="[Measures].[CA]" caption="CA" measure="1" displayFolder="" measureGroup="Ventes" count="0"/>
    <cacheHierarchy uniqueName="[Measures].[CA Netto]" caption="CA Netto" measure="1" displayFolder="" measureGroup="Ventes" count="0"/>
    <cacheHierarchy uniqueName="[Measures].[Quantité vendue]" caption="Quantité vendue" measure="1" displayFolder="" measureGroup="Ventes" count="0"/>
    <cacheHierarchy uniqueName="[Measures].[Nb Clients]" caption="Nb Clients" measure="1" displayFolder="" measureGroup="Ventes" count="0"/>
    <cacheHierarchy uniqueName="[Measures].[__XL_Count Ventes]" caption="__XL_Count Ventes" measure="1" displayFolder="" measureGroup="Ventes" count="0" hidden="1"/>
    <cacheHierarchy uniqueName="[Measures].[__XL_Count Tab_Clients]" caption="__XL_Count Tab_Clients" measure="1" displayFolder="" measureGroup="Tab_Clients" count="0" hidden="1"/>
    <cacheHierarchy uniqueName="[Measures].[__XL_Count Table5]" caption="__XL_Count Table5" measure="1" displayFolder="" measureGroup="Table5" count="0" hidden="1"/>
    <cacheHierarchy uniqueName="[Measures].[__XL_Count Table7]" caption="__XL_Count Table7" measure="1" displayFolder="" measureGroup="Table7" count="0" hidden="1"/>
    <cacheHierarchy uniqueName="[Measures].[__XL_Count Calendrier]" caption="__XL_Count Calendrier" measure="1" displayFolder="" measureGroup="Calendrier" count="0" hidden="1"/>
    <cacheHierarchy uniqueName="[Measures].[__XL_Count Tab_Produits]" caption="__XL_Count Tab_Produits" measure="1" displayFolder="" measureGroup="Tab_Produits" count="0" hidden="1"/>
    <cacheHierarchy uniqueName="[Measures].[__No measures defined]" caption="__No measures defined" measure="1" displayFolder="" count="0" hidden="1"/>
    <cacheHierarchy uniqueName="[Measures].[Sum of Quantity]" caption="Sum of Quantity" measure="1" displayFolder="" measureGroup="Ventes" count="0" oneField="1" hidden="1">
      <fieldsUsage count="1">
        <fieldUsage x="1"/>
      </fieldsUsage>
      <extLst>
        <ext xmlns:x15="http://schemas.microsoft.com/office/spreadsheetml/2010/11/main" uri="{B97F6D7D-B522-45F9-BDA1-12C45D357490}">
          <x15:cacheHierarchy aggregatedColumn="28"/>
        </ext>
      </extLst>
    </cacheHierarchy>
    <cacheHierarchy uniqueName="[Measures].[Sum of Prix de Vente TTC]" caption="Sum of Prix de Vente TTC" measure="1" displayFolder="" measureGroup="Ventes" count="0" oneField="1" hidden="1">
      <fieldsUsage count="1">
        <fieldUsage x="2"/>
      </fieldsUsage>
      <extLst>
        <ext xmlns:x15="http://schemas.microsoft.com/office/spreadsheetml/2010/11/main" uri="{B97F6D7D-B522-45F9-BDA1-12C45D357490}">
          <x15:cacheHierarchy aggregatedColumn="35"/>
        </ext>
      </extLst>
    </cacheHierarchy>
    <cacheHierarchy uniqueName="[Measures].[Sum of Valeur]" caption="Sum of Valeur" measure="1" displayFolder="" measureGroup="Table7" count="0" hidden="1">
      <extLst>
        <ext xmlns:x15="http://schemas.microsoft.com/office/spreadsheetml/2010/11/main" uri="{B97F6D7D-B522-45F9-BDA1-12C45D357490}">
          <x15:cacheHierarchy aggregatedColumn="21"/>
        </ext>
      </extLst>
    </cacheHierarchy>
    <cacheHierarchy uniqueName="[Measures].[Nombre de Métriques de Vente]" caption="Nombre de Métriques de Vente" measure="1" displayFolder="" measureGroup="Table7" count="0" hidden="1">
      <extLst>
        <ext xmlns:x15="http://schemas.microsoft.com/office/spreadsheetml/2010/11/main" uri="{B97F6D7D-B522-45F9-BDA1-12C45D357490}">
          <x15:cacheHierarchy aggregatedColumn="20"/>
        </ext>
      </extLst>
    </cacheHierarchy>
  </cacheHierarchies>
  <kpis count="0"/>
  <dimensions count="7">
    <dimension name="Calendrier" uniqueName="[Calendrier]" caption="Calendrier"/>
    <dimension measure="1" name="Measures" uniqueName="[Measures]" caption="Measures"/>
    <dimension name="Tab_Clients" uniqueName="[Tab_Clients]" caption="Tab_Clients"/>
    <dimension name="Tab_Produits" uniqueName="[Tab_Produits]" caption="Tab_Produits"/>
    <dimension name="Table5" uniqueName="[Table5]" caption="Table5"/>
    <dimension name="Table7" uniqueName="[Table7]" caption="Table7"/>
    <dimension name="Ventes" uniqueName="[Ventes]" caption="Ventes"/>
  </dimensions>
  <measureGroups count="6">
    <measureGroup name="Calendrier" caption="Calendrier"/>
    <measureGroup name="Tab_Clients" caption="Tab_Clients"/>
    <measureGroup name="Tab_Produits" caption="Tab_Produits"/>
    <measureGroup name="Table5" caption="Table5"/>
    <measureGroup name="Table7" caption="Table7"/>
    <measureGroup name="Ventes" caption="Ventes"/>
  </measureGroups>
  <maps count="8">
    <map measureGroup="0" dimension="0"/>
    <map measureGroup="1" dimension="2"/>
    <map measureGroup="2" dimension="3"/>
    <map measureGroup="3" dimension="4"/>
    <map measureGroup="4" dimension="5"/>
    <map measureGroup="5" dimension="0"/>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sabo" refreshedDate="46053.936400231483" backgroundQuery="1" createdVersion="8" refreshedVersion="8" minRefreshableVersion="3" recordCount="0" supportSubquery="1" supportAdvancedDrill="1" xr:uid="{508BDC17-0B2A-4211-AC3E-E55A7DBC5063}">
  <cacheSource type="external" connectionId="3"/>
  <cacheFields count="3">
    <cacheField name="[Ventes].[Product_Name].[Product_Name]" caption="Product_Name" numFmtId="0" hierarchy="25" level="1">
      <sharedItems count="5">
        <s v="Electronic accessories"/>
        <s v="Food and beverages"/>
        <s v="Health and beauty"/>
        <s v="Home and lifestyle"/>
        <s v="Sports and travel"/>
      </sharedItems>
    </cacheField>
    <cacheField name="[Measures].[Sum of Prix de Vente TTC]" caption="Sum of Prix de Vente TTC" numFmtId="0" hierarchy="52" level="32767"/>
    <cacheField name="[Ventes].[Sale_Date (Year)].[Sale_Date (Year)]" caption="Sale_Date (Year)" numFmtId="0" hierarchy="36" level="1">
      <sharedItems containsSemiMixedTypes="0" containsNonDate="0" containsString="0"/>
    </cacheField>
  </cacheFields>
  <cacheHierarchies count="55">
    <cacheHierarchy uniqueName="[Calendrier].[Date]" caption="Date" attribute="1" time="1" keyAttribute="1" defaultMemberUniqueName="[Calendrier].[Date].[All]" allUniqueName="[Calendrier].[Date].[All]" dimensionUniqueName="[Calendrier]" displayFolder="" count="0" memberValueDatatype="7" unbalanced="0"/>
    <cacheHierarchy uniqueName="[Calendrier].[Année]" caption="Année" attribute="1" time="1" defaultMemberUniqueName="[Calendrier].[Année].[All]" allUniqueName="[Calendrier].[Année].[All]" dimensionUniqueName="[Calendrier]" displayFolder="" count="0" memberValueDatatype="20" unbalanced="0"/>
    <cacheHierarchy uniqueName="[Calendrier].[Hiérarchie de dates]" caption="Hiérarchie de dates" time="1" defaultMemberUniqueName="[Calendrier].[Hiérarchie de dates].[All]" allUniqueName="[Calendrier].[Hiérarchie de dates].[All]" dimensionUniqueName="[Calendrier]" displayFolder="" count="0" unbalanced="0"/>
    <cacheHierarchy uniqueName="[Calendrier].[Numéro du mois]" caption="Numéro du mois" attribute="1" time="1" defaultMemberUniqueName="[Calendrier].[Numéro du mois].[All]" allUniqueName="[Calendrier].[Numéro du mois].[All]" dimensionUniqueName="[Calendrier]" displayFolder="" count="0" memberValueDatatype="20" unbalanced="0"/>
    <cacheHierarchy uniqueName="[Calendrier].[Mois]" caption="Mois" attribute="1" time="1" defaultMemberUniqueName="[Calendrier].[Mois].[All]" allUniqueName="[Calendrier].[Mois].[All]" dimensionUniqueName="[Calendrier]" displayFolder="" count="0" memberValueDatatype="130" unbalanced="0"/>
    <cacheHierarchy uniqueName="[Calendrier].[MMM-AAAA]" caption="MMM-AAAA" attribute="1" time="1" defaultMemberUniqueName="[Calendrier].[MMM-AAAA].[All]" allUniqueName="[Calendrier].[MMM-AAAA].[All]" dimensionUniqueName="[Calendrier]" displayFolder="" count="0" memberValueDatatype="130" unbalanced="0"/>
    <cacheHierarchy uniqueName="[Calendrier].[Numéro du jour de la semaine]" caption="Numéro du jour de la semaine" attribute="1" time="1" defaultMemberUniqueName="[Calendrier].[Numéro du jour de la semaine].[All]" allUniqueName="[Calendrier].[Numéro du jour de la semaine].[All]" dimensionUniqueName="[Calendrier]" displayFolder="" count="0" memberValueDatatype="20" unbalanced="0"/>
    <cacheHierarchy uniqueName="[Calendrier].[Jour de la semaine]" caption="Jour de la semaine" attribute="1" time="1" defaultMemberUniqueName="[Calendrier].[Jour de la semaine].[All]" allUniqueName="[Calendrier].[Jour de la semaine].[All]" dimensionUniqueName="[Calendrier]" displayFolder="" count="0" memberValueDatatype="130" unbalanced="0"/>
    <cacheHierarchy uniqueName="[Tab_Clients].[ID_Client]" caption="ID_Client" attribute="1" defaultMemberUniqueName="[Tab_Clients].[ID_Client].[All]" allUniqueName="[Tab_Clients].[ID_Client].[All]" dimensionUniqueName="[Tab_Clients]" displayFolder="" count="0" memberValueDatatype="130" unbalanced="0"/>
    <cacheHierarchy uniqueName="[Tab_Clients].[Client_Name]" caption="Client_Name" attribute="1" defaultMemberUniqueName="[Tab_Clients].[Client_Name].[All]" allUniqueName="[Tab_Clients].[Client_Name].[All]" dimensionUniqueName="[Tab_Clients]" displayFolder="" count="0" memberValueDatatype="130" unbalanced="0"/>
    <cacheHierarchy uniqueName="[Tab_Clients].[Gender]" caption="Gender" attribute="1" defaultMemberUniqueName="[Tab_Clients].[Gender].[All]" allUniqueName="[Tab_Clients].[Gender].[All]" dimensionUniqueName="[Tab_Clients]" displayFolder="" count="0" memberValueDatatype="130" unbalanced="0"/>
    <cacheHierarchy uniqueName="[Tab_Clients].[Customer Type]" caption="Customer Type" attribute="1" defaultMemberUniqueName="[Tab_Clients].[Customer Type].[All]" allUniqueName="[Tab_Clients].[Customer Type].[All]" dimensionUniqueName="[Tab_Clients]" displayFolder="" count="0" memberValueDatatype="130" unbalanced="0"/>
    <cacheHierarchy uniqueName="[Tab_Clients].[City]" caption="City" attribute="1" defaultMemberUniqueName="[Tab_Clients].[City].[All]" allUniqueName="[Tab_Clients].[City].[All]" dimensionUniqueName="[Tab_Clients]" displayFolder="" count="0" memberValueDatatype="130" unbalanced="0"/>
    <cacheHierarchy uniqueName="[Tab_Produits].[ID_Product]" caption="ID_Product" attribute="1" defaultMemberUniqueName="[Tab_Produits].[ID_Product].[All]" allUniqueName="[Tab_Produits].[ID_Product].[All]" dimensionUniqueName="[Tab_Produits]" displayFolder="" count="0" memberValueDatatype="130" unbalanced="0"/>
    <cacheHierarchy uniqueName="[Tab_Produits].[Product_Line]" caption="Product_Line" attribute="1" defaultMemberUniqueName="[Tab_Produits].[Product_Line].[All]" allUniqueName="[Tab_Produits].[Product_Line].[All]" dimensionUniqueName="[Tab_Produits]" displayFolder="" count="0" memberValueDatatype="130" unbalanced="0"/>
    <cacheHierarchy uniqueName="[Tab_Produits].[Stock Disponible]" caption="Stock Disponible" attribute="1" defaultMemberUniqueName="[Tab_Produits].[Stock Disponible].[All]" allUniqueName="[Tab_Produits].[Stock Disponible].[All]" dimensionUniqueName="[Tab_Produits]" displayFolder="" count="0" memberValueDatatype="130" unbalanced="0"/>
    <cacheHierarchy uniqueName="[Tab_Produits].[Coût_Unitaire]" caption="Coût_Unitaire" attribute="1" defaultMemberUniqueName="[Tab_Produits].[Coût_Unitaire].[All]" allUniqueName="[Tab_Produits].[Coût_Unitaire].[All]" dimensionUniqueName="[Tab_Produits]" displayFolder="" count="0" memberValueDatatype="5" unbalanced="0"/>
    <cacheHierarchy uniqueName="[Table5].[Customer Type]" caption="Customer Type" attribute="1" defaultMemberUniqueName="[Table5].[Customer Type].[All]" allUniqueName="[Table5].[Customer Type].[All]" dimensionUniqueName="[Table5]" displayFolder="" count="0" memberValueDatatype="130" unbalanced="0"/>
    <cacheHierarchy uniqueName="[Table5].[Gender]" caption="Gender" attribute="1" defaultMemberUniqueName="[Table5].[Gender].[All]" allUniqueName="[Table5].[Gender].[All]" dimensionUniqueName="[Table5]" displayFolder="" count="0" memberValueDatatype="130" unbalanced="0"/>
    <cacheHierarchy uniqueName="[Table5].[City]" caption="City" attribute="1" defaultMemberUniqueName="[Table5].[City].[All]" allUniqueName="[Table5].[City].[All]" dimensionUniqueName="[Table5]" displayFolder="" count="0" memberValueDatatype="130" unbalanced="0"/>
    <cacheHierarchy uniqueName="[Table7].[Métriques de Vente]" caption="Métriques de Vente" attribute="1" defaultMemberUniqueName="[Table7].[Métriques de Vente].[All]" allUniqueName="[Table7].[Métriques de Vente].[All]" dimensionUniqueName="[Table7]" displayFolder="" count="0" memberValueDatatype="130" unbalanced="0"/>
    <cacheHierarchy uniqueName="[Table7].[Valeur]" caption="Valeur" attribute="1" defaultMemberUniqueName="[Table7].[Valeur].[All]" allUniqueName="[Table7].[Valeur].[All]" dimensionUniqueName="[Table7]" displayFolder="" count="0" memberValueDatatype="5" unbalanced="0"/>
    <cacheHierarchy uniqueName="[Ventes].[ID_Vente]" caption="ID_Vente" attribute="1" defaultMemberUniqueName="[Ventes].[ID_Vente].[All]" allUniqueName="[Ventes].[ID_Vente].[All]" dimensionUniqueName="[Ventes]" displayFolder="" count="0" memberValueDatatype="130" unbalanced="0"/>
    <cacheHierarchy uniqueName="[Ventes].[Sale_Date]" caption="Sale_Date" attribute="1" time="1" defaultMemberUniqueName="[Ventes].[Sale_Date].[All]" allUniqueName="[Ventes].[Sale_Date].[All]" dimensionUniqueName="[Ventes]" displayFolder="" count="0" memberValueDatatype="7" unbalanced="0"/>
    <cacheHierarchy uniqueName="[Ventes].[ID_Produit]" caption="ID_Produit" attribute="1" defaultMemberUniqueName="[Ventes].[ID_Produit].[All]" allUniqueName="[Ventes].[ID_Produit].[All]" dimensionUniqueName="[Ventes]" displayFolder="" count="0" memberValueDatatype="130" unbalanced="0"/>
    <cacheHierarchy uniqueName="[Ventes].[Product_Name]" caption="Product_Name" attribute="1" defaultMemberUniqueName="[Ventes].[Product_Name].[All]" allUniqueName="[Ventes].[Product_Name].[All]" dimensionUniqueName="[Ventes]" displayFolder="" count="2" memberValueDatatype="130" unbalanced="0">
      <fieldsUsage count="2">
        <fieldUsage x="-1"/>
        <fieldUsage x="0"/>
      </fieldsUsage>
    </cacheHierarchy>
    <cacheHierarchy uniqueName="[Ventes].[Client_Name]" caption="Client_Name" attribute="1" defaultMemberUniqueName="[Ventes].[Client_Name].[All]" allUniqueName="[Ventes].[Client_Name].[All]" dimensionUniqueName="[Ventes]" displayFolder="" count="0" memberValueDatatype="130" unbalanced="0"/>
    <cacheHierarchy uniqueName="[Ventes].[Customer Type]" caption="Customer Type" attribute="1" defaultMemberUniqueName="[Ventes].[Customer Type].[All]" allUniqueName="[Ventes].[Customer Type].[All]" dimensionUniqueName="[Ventes]" displayFolder="" count="0" memberValueDatatype="130" unbalanced="0"/>
    <cacheHierarchy uniqueName="[Ventes].[Quantity]" caption="Quantity" attribute="1" defaultMemberUniqueName="[Ventes].[Quantity].[All]" allUniqueName="[Ventes].[Quantity].[All]" dimensionUniqueName="[Ventes]" displayFolder="" count="0" memberValueDatatype="20" unbalanced="0"/>
    <cacheHierarchy uniqueName="[Ventes].[Product_Price]" caption="Product_Price" attribute="1" defaultMemberUniqueName="[Ventes].[Product_Price].[All]" allUniqueName="[Ventes].[Product_Price].[All]" dimensionUniqueName="[Ventes]" displayFolder="" count="0" memberValueDatatype="5" unbalanced="0"/>
    <cacheHierarchy uniqueName="[Ventes].[Prix_Vente]" caption="Prix_Vente" attribute="1" defaultMemberUniqueName="[Ventes].[Prix_Vente].[All]" allUniqueName="[Ventes].[Prix_Vente].[All]" dimensionUniqueName="[Ventes]" displayFolder="" count="0" memberValueDatatype="5" unbalanced="0"/>
    <cacheHierarchy uniqueName="[Ventes].[Promotion]" caption="Promotion" attribute="1" defaultMemberUniqueName="[Ventes].[Promotion].[All]" allUniqueName="[Ventes].[Promotion].[All]" dimensionUniqueName="[Ventes]" displayFolder="" count="0" memberValueDatatype="5" unbalanced="0"/>
    <cacheHierarchy uniqueName="[Ventes].[Majoration]" caption="Majoration" attribute="1" defaultMemberUniqueName="[Ventes].[Majoration].[All]" allUniqueName="[Ventes].[Majoration].[All]" dimensionUniqueName="[Ventes]" displayFolder="" count="0" memberValueDatatype="5" unbalanced="0"/>
    <cacheHierarchy uniqueName="[Ventes].[Prix de Vente HT]" caption="Prix de Vente HT" attribute="1" defaultMemberUniqueName="[Ventes].[Prix de Vente HT].[All]" allUniqueName="[Ventes].[Prix de Vente HT].[All]" dimensionUniqueName="[Ventes]" displayFolder="" count="0" memberValueDatatype="5" unbalanced="0"/>
    <cacheHierarchy uniqueName="[Ventes].[Montant TVA]" caption="Montant TVA" attribute="1" defaultMemberUniqueName="[Ventes].[Montant TVA].[All]" allUniqueName="[Ventes].[Montant TVA].[All]" dimensionUniqueName="[Ventes]" displayFolder="" count="0" memberValueDatatype="5" unbalanced="0"/>
    <cacheHierarchy uniqueName="[Ventes].[Prix de Vente TTC]" caption="Prix de Vente TTC" attribute="1" defaultMemberUniqueName="[Ventes].[Prix de Vente TTC].[All]" allUniqueName="[Ventes].[Prix de Vente TTC].[All]" dimensionUniqueName="[Ventes]" displayFolder="" count="0" memberValueDatatype="5" unbalanced="0"/>
    <cacheHierarchy uniqueName="[Ventes].[Sale_Date (Year)]" caption="Sale_Date (Year)" attribute="1" defaultMemberUniqueName="[Ventes].[Sale_Date (Year)].[All]" allUniqueName="[Ventes].[Sale_Date (Year)].[All]" dimensionUniqueName="[Ventes]" displayFolder="" count="2" memberValueDatatype="130" unbalanced="0">
      <fieldsUsage count="2">
        <fieldUsage x="-1"/>
        <fieldUsage x="2"/>
      </fieldsUsage>
    </cacheHierarchy>
    <cacheHierarchy uniqueName="[Ventes].[Sale_Date (Quarter)]" caption="Sale_Date (Quarter)" attribute="1" defaultMemberUniqueName="[Ventes].[Sale_Date (Quarter)].[All]" allUniqueName="[Ventes].[Sale_Date (Quarter)].[All]" dimensionUniqueName="[Ventes]" displayFolder="" count="0" memberValueDatatype="130" unbalanced="0"/>
    <cacheHierarchy uniqueName="[Ventes].[Sale_Date (Month)]" caption="Sale_Date (Month)" attribute="1" defaultMemberUniqueName="[Ventes].[Sale_Date (Month)].[All]" allUniqueName="[Ventes].[Sale_Date (Month)].[All]" dimensionUniqueName="[Ventes]" displayFolder="" count="0" memberValueDatatype="130" unbalanced="0"/>
    <cacheHierarchy uniqueName="[Ventes].[Sale_Date (Month Index)]" caption="Sale_Date (Month Index)" attribute="1" defaultMemberUniqueName="[Ventes].[Sale_Date (Month Index)].[All]" allUniqueName="[Ventes].[Sale_Date (Month Index)].[All]" dimensionUniqueName="[Ventes]" displayFolder="" count="0" memberValueDatatype="20" unbalanced="0" hidden="1"/>
    <cacheHierarchy uniqueName="[Measures].[CA]" caption="CA" measure="1" displayFolder="" measureGroup="Ventes" count="0"/>
    <cacheHierarchy uniqueName="[Measures].[CA Netto]" caption="CA Netto" measure="1" displayFolder="" measureGroup="Ventes" count="0"/>
    <cacheHierarchy uniqueName="[Measures].[Quantité vendue]" caption="Quantité vendue" measure="1" displayFolder="" measureGroup="Ventes" count="0"/>
    <cacheHierarchy uniqueName="[Measures].[Nb Clients]" caption="Nb Clients" measure="1" displayFolder="" measureGroup="Ventes" count="0"/>
    <cacheHierarchy uniqueName="[Measures].[__XL_Count Ventes]" caption="__XL_Count Ventes" measure="1" displayFolder="" measureGroup="Ventes" count="0" hidden="1"/>
    <cacheHierarchy uniqueName="[Measures].[__XL_Count Tab_Clients]" caption="__XL_Count Tab_Clients" measure="1" displayFolder="" measureGroup="Tab_Clients" count="0" hidden="1"/>
    <cacheHierarchy uniqueName="[Measures].[__XL_Count Table5]" caption="__XL_Count Table5" measure="1" displayFolder="" measureGroup="Table5" count="0" hidden="1"/>
    <cacheHierarchy uniqueName="[Measures].[__XL_Count Table7]" caption="__XL_Count Table7" measure="1" displayFolder="" measureGroup="Table7" count="0" hidden="1"/>
    <cacheHierarchy uniqueName="[Measures].[__XL_Count Calendrier]" caption="__XL_Count Calendrier" measure="1" displayFolder="" measureGroup="Calendrier" count="0" hidden="1"/>
    <cacheHierarchy uniqueName="[Measures].[__XL_Count Tab_Produits]" caption="__XL_Count Tab_Produits" measure="1" displayFolder="" measureGroup="Tab_Produits" count="0" hidden="1"/>
    <cacheHierarchy uniqueName="[Measures].[__No measures defined]" caption="__No measures defined" measure="1" displayFolder="" count="0" hidden="1"/>
    <cacheHierarchy uniqueName="[Measures].[Sum of Quantity]" caption="Sum of Quantity" measure="1" displayFolder="" measureGroup="Ventes" count="0" hidden="1">
      <extLst>
        <ext xmlns:x15="http://schemas.microsoft.com/office/spreadsheetml/2010/11/main" uri="{B97F6D7D-B522-45F9-BDA1-12C45D357490}">
          <x15:cacheHierarchy aggregatedColumn="28"/>
        </ext>
      </extLst>
    </cacheHierarchy>
    <cacheHierarchy uniqueName="[Measures].[Sum of Prix de Vente TTC]" caption="Sum of Prix de Vente TTC" measure="1" displayFolder="" measureGroup="Ventes" count="0" oneField="1" hidden="1">
      <fieldsUsage count="1">
        <fieldUsage x="1"/>
      </fieldsUsage>
      <extLst>
        <ext xmlns:x15="http://schemas.microsoft.com/office/spreadsheetml/2010/11/main" uri="{B97F6D7D-B522-45F9-BDA1-12C45D357490}">
          <x15:cacheHierarchy aggregatedColumn="35"/>
        </ext>
      </extLst>
    </cacheHierarchy>
    <cacheHierarchy uniqueName="[Measures].[Sum of Valeur]" caption="Sum of Valeur" measure="1" displayFolder="" measureGroup="Table7" count="0" hidden="1">
      <extLst>
        <ext xmlns:x15="http://schemas.microsoft.com/office/spreadsheetml/2010/11/main" uri="{B97F6D7D-B522-45F9-BDA1-12C45D357490}">
          <x15:cacheHierarchy aggregatedColumn="21"/>
        </ext>
      </extLst>
    </cacheHierarchy>
    <cacheHierarchy uniqueName="[Measures].[Nombre de Métriques de Vente]" caption="Nombre de Métriques de Vente" measure="1" displayFolder="" measureGroup="Table7" count="0" hidden="1">
      <extLst>
        <ext xmlns:x15="http://schemas.microsoft.com/office/spreadsheetml/2010/11/main" uri="{B97F6D7D-B522-45F9-BDA1-12C45D357490}">
          <x15:cacheHierarchy aggregatedColumn="20"/>
        </ext>
      </extLst>
    </cacheHierarchy>
  </cacheHierarchies>
  <kpis count="0"/>
  <dimensions count="7">
    <dimension name="Calendrier" uniqueName="[Calendrier]" caption="Calendrier"/>
    <dimension measure="1" name="Measures" uniqueName="[Measures]" caption="Measures"/>
    <dimension name="Tab_Clients" uniqueName="[Tab_Clients]" caption="Tab_Clients"/>
    <dimension name="Tab_Produits" uniqueName="[Tab_Produits]" caption="Tab_Produits"/>
    <dimension name="Table5" uniqueName="[Table5]" caption="Table5"/>
    <dimension name="Table7" uniqueName="[Table7]" caption="Table7"/>
    <dimension name="Ventes" uniqueName="[Ventes]" caption="Ventes"/>
  </dimensions>
  <measureGroups count="6">
    <measureGroup name="Calendrier" caption="Calendrier"/>
    <measureGroup name="Tab_Clients" caption="Tab_Clients"/>
    <measureGroup name="Tab_Produits" caption="Tab_Produits"/>
    <measureGroup name="Table5" caption="Table5"/>
    <measureGroup name="Table7" caption="Table7"/>
    <measureGroup name="Ventes" caption="Ventes"/>
  </measureGroups>
  <maps count="8">
    <map measureGroup="0" dimension="0"/>
    <map measureGroup="1" dimension="2"/>
    <map measureGroup="2" dimension="3"/>
    <map measureGroup="3" dimension="4"/>
    <map measureGroup="4" dimension="5"/>
    <map measureGroup="5" dimension="0"/>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sabo" refreshedDate="46053.940293287036" backgroundQuery="1" createdVersion="8" refreshedVersion="8" minRefreshableVersion="3" recordCount="0" supportSubquery="1" supportAdvancedDrill="1" xr:uid="{A1E0AC8B-BFD9-4C59-B091-11E063C2C422}">
  <cacheSource type="external" connectionId="3"/>
  <cacheFields count="4">
    <cacheField name="[Tab_Produits].[Product_Line].[Product_Line]" caption="Product_Line" numFmtId="0" hierarchy="14" level="1">
      <sharedItems count="5">
        <s v="Electronic accessories"/>
        <s v="Food and beverages"/>
        <s v="Health and beauty"/>
        <s v="Home and lifestyle"/>
        <s v="Sports and travel"/>
      </sharedItems>
    </cacheField>
    <cacheField name="[Measures].[CA Netto]" caption="CA Netto" numFmtId="0" hierarchy="41" level="32767"/>
    <cacheField name="[Measures].[Quantité vendue]" caption="Quantité vendue" numFmtId="0" hierarchy="42" level="32767"/>
    <cacheField name="[Measures].[Nb Clients]" caption="Nb Clients" numFmtId="0" hierarchy="43" level="32767"/>
  </cacheFields>
  <cacheHierarchies count="55">
    <cacheHierarchy uniqueName="[Calendrier].[Date]" caption="Date" attribute="1" time="1" keyAttribute="1" defaultMemberUniqueName="[Calendrier].[Date].[All]" allUniqueName="[Calendrier].[Date].[All]" dimensionUniqueName="[Calendrier]" displayFolder="" count="2" memberValueDatatype="7" unbalanced="0"/>
    <cacheHierarchy uniqueName="[Calendrier].[Année]" caption="Année" attribute="1" time="1" defaultMemberUniqueName="[Calendrier].[Année].[All]" allUniqueName="[Calendrier].[Année].[All]" dimensionUniqueName="[Calendrier]" displayFolder="" count="2" memberValueDatatype="20" unbalanced="0"/>
    <cacheHierarchy uniqueName="[Calendrier].[Hiérarchie de dates]" caption="Hiérarchie de dates" time="1" defaultMemberUniqueName="[Calendrier].[Hiérarchie de dates].[All]" allUniqueName="[Calendrier].[Hiérarchie de dates].[All]" dimensionUniqueName="[Calendrier]" displayFolder="" count="4" unbalanced="0"/>
    <cacheHierarchy uniqueName="[Calendrier].[Numéro du mois]" caption="Numéro du mois" attribute="1" time="1" defaultMemberUniqueName="[Calendrier].[Numéro du mois].[All]" allUniqueName="[Calendrier].[Numéro du mois].[All]" dimensionUniqueName="[Calendrier]" displayFolder="" count="2" memberValueDatatype="20" unbalanced="0"/>
    <cacheHierarchy uniqueName="[Calendrier].[Mois]" caption="Mois" attribute="1" time="1" defaultMemberUniqueName="[Calendrier].[Mois].[All]" allUniqueName="[Calendrier].[Mois].[All]" dimensionUniqueName="[Calendrier]" displayFolder="" count="2" memberValueDatatype="130" unbalanced="0"/>
    <cacheHierarchy uniqueName="[Calendrier].[MMM-AAAA]" caption="MMM-AAAA" attribute="1" time="1" defaultMemberUniqueName="[Calendrier].[MMM-AAAA].[All]" allUniqueName="[Calendrier].[MMM-AAAA].[All]" dimensionUniqueName="[Calendrier]" displayFolder="" count="2" memberValueDatatype="130" unbalanced="0"/>
    <cacheHierarchy uniqueName="[Calendrier].[Numéro du jour de la semaine]" caption="Numéro du jour de la semaine" attribute="1" time="1" defaultMemberUniqueName="[Calendrier].[Numéro du jour de la semaine].[All]" allUniqueName="[Calendrier].[Numéro du jour de la semaine].[All]" dimensionUniqueName="[Calendrier]" displayFolder="" count="2" memberValueDatatype="20" unbalanced="0"/>
    <cacheHierarchy uniqueName="[Calendrier].[Jour de la semaine]" caption="Jour de la semaine" attribute="1" time="1" defaultMemberUniqueName="[Calendrier].[Jour de la semaine].[All]" allUniqueName="[Calendrier].[Jour de la semaine].[All]" dimensionUniqueName="[Calendrier]" displayFolder="" count="2" memberValueDatatype="130" unbalanced="0"/>
    <cacheHierarchy uniqueName="[Tab_Clients].[ID_Client]" caption="ID_Client" attribute="1" defaultMemberUniqueName="[Tab_Clients].[ID_Client].[All]" allUniqueName="[Tab_Clients].[ID_Client].[All]" dimensionUniqueName="[Tab_Clients]" displayFolder="" count="2" memberValueDatatype="130" unbalanced="0"/>
    <cacheHierarchy uniqueName="[Tab_Clients].[Client_Name]" caption="Client_Name" attribute="1" defaultMemberUniqueName="[Tab_Clients].[Client_Name].[All]" allUniqueName="[Tab_Clients].[Client_Name].[All]" dimensionUniqueName="[Tab_Clients]" displayFolder="" count="2" memberValueDatatype="130" unbalanced="0"/>
    <cacheHierarchy uniqueName="[Tab_Clients].[Gender]" caption="Gender" attribute="1" defaultMemberUniqueName="[Tab_Clients].[Gender].[All]" allUniqueName="[Tab_Clients].[Gender].[All]" dimensionUniqueName="[Tab_Clients]" displayFolder="" count="2" memberValueDatatype="130" unbalanced="0"/>
    <cacheHierarchy uniqueName="[Tab_Clients].[Customer Type]" caption="Customer Type" attribute="1" defaultMemberUniqueName="[Tab_Clients].[Customer Type].[All]" allUniqueName="[Tab_Clients].[Customer Type].[All]" dimensionUniqueName="[Tab_Clients]" displayFolder="" count="2" memberValueDatatype="130" unbalanced="0"/>
    <cacheHierarchy uniqueName="[Tab_Clients].[City]" caption="City" attribute="1" defaultMemberUniqueName="[Tab_Clients].[City].[All]" allUniqueName="[Tab_Clients].[City].[All]" dimensionUniqueName="[Tab_Clients]" displayFolder="" count="2" memberValueDatatype="130" unbalanced="0"/>
    <cacheHierarchy uniqueName="[Tab_Produits].[ID_Product]" caption="ID_Product" attribute="1" defaultMemberUniqueName="[Tab_Produits].[ID_Product].[All]" allUniqueName="[Tab_Produits].[ID_Product].[All]" dimensionUniqueName="[Tab_Produits]" displayFolder="" count="2" memberValueDatatype="130" unbalanced="0"/>
    <cacheHierarchy uniqueName="[Tab_Produits].[Product_Line]" caption="Product_Line" attribute="1" defaultMemberUniqueName="[Tab_Produits].[Product_Line].[All]" allUniqueName="[Tab_Produits].[Product_Line].[All]" dimensionUniqueName="[Tab_Produits]" displayFolder="" count="2" memberValueDatatype="130" unbalanced="0">
      <fieldsUsage count="2">
        <fieldUsage x="-1"/>
        <fieldUsage x="0"/>
      </fieldsUsage>
    </cacheHierarchy>
    <cacheHierarchy uniqueName="[Tab_Produits].[Stock Disponible]" caption="Stock Disponible" attribute="1" defaultMemberUniqueName="[Tab_Produits].[Stock Disponible].[All]" allUniqueName="[Tab_Produits].[Stock Disponible].[All]" dimensionUniqueName="[Tab_Produits]" displayFolder="" count="2" memberValueDatatype="130" unbalanced="0"/>
    <cacheHierarchy uniqueName="[Tab_Produits].[Coût_Unitaire]" caption="Coût_Unitaire" attribute="1" defaultMemberUniqueName="[Tab_Produits].[Coût_Unitaire].[All]" allUniqueName="[Tab_Produits].[Coût_Unitaire].[All]" dimensionUniqueName="[Tab_Produits]" displayFolder="" count="2" memberValueDatatype="5" unbalanced="0"/>
    <cacheHierarchy uniqueName="[Table5].[Customer Type]" caption="Customer Type" attribute="1" defaultMemberUniqueName="[Table5].[Customer Type].[All]" allUniqueName="[Table5].[Customer Type].[All]" dimensionUniqueName="[Table5]" displayFolder="" count="2" memberValueDatatype="130" unbalanced="0"/>
    <cacheHierarchy uniqueName="[Table5].[Gender]" caption="Gender" attribute="1" defaultMemberUniqueName="[Table5].[Gender].[All]" allUniqueName="[Table5].[Gender].[All]" dimensionUniqueName="[Table5]" displayFolder="" count="2" memberValueDatatype="130" unbalanced="0"/>
    <cacheHierarchy uniqueName="[Table5].[City]" caption="City" attribute="1" defaultMemberUniqueName="[Table5].[City].[All]" allUniqueName="[Table5].[City].[All]" dimensionUniqueName="[Table5]" displayFolder="" count="2" memberValueDatatype="130" unbalanced="0"/>
    <cacheHierarchy uniqueName="[Table7].[Métriques de Vente]" caption="Métriques de Vente" attribute="1" defaultMemberUniqueName="[Table7].[Métriques de Vente].[All]" allUniqueName="[Table7].[Métriques de Vente].[All]" dimensionUniqueName="[Table7]" displayFolder="" count="2" memberValueDatatype="130" unbalanced="0"/>
    <cacheHierarchy uniqueName="[Table7].[Valeur]" caption="Valeur" attribute="1" defaultMemberUniqueName="[Table7].[Valeur].[All]" allUniqueName="[Table7].[Valeur].[All]" dimensionUniqueName="[Table7]" displayFolder="" count="2" memberValueDatatype="5" unbalanced="0"/>
    <cacheHierarchy uniqueName="[Ventes].[ID_Vente]" caption="ID_Vente" attribute="1" defaultMemberUniqueName="[Ventes].[ID_Vente].[All]" allUniqueName="[Ventes].[ID_Vente].[All]" dimensionUniqueName="[Ventes]" displayFolder="" count="2" memberValueDatatype="130" unbalanced="0"/>
    <cacheHierarchy uniqueName="[Ventes].[Sale_Date]" caption="Sale_Date" attribute="1" time="1" defaultMemberUniqueName="[Ventes].[Sale_Date].[All]" allUniqueName="[Ventes].[Sale_Date].[All]" dimensionUniqueName="[Ventes]" displayFolder="" count="2" memberValueDatatype="7" unbalanced="0"/>
    <cacheHierarchy uniqueName="[Ventes].[ID_Produit]" caption="ID_Produit" attribute="1" defaultMemberUniqueName="[Ventes].[ID_Produit].[All]" allUniqueName="[Ventes].[ID_Produit].[All]" dimensionUniqueName="[Ventes]" displayFolder="" count="2" memberValueDatatype="130" unbalanced="0"/>
    <cacheHierarchy uniqueName="[Ventes].[Product_Name]" caption="Product_Name" attribute="1" defaultMemberUniqueName="[Ventes].[Product_Name].[All]" allUniqueName="[Ventes].[Product_Name].[All]" dimensionUniqueName="[Ventes]" displayFolder="" count="2" memberValueDatatype="130" unbalanced="0"/>
    <cacheHierarchy uniqueName="[Ventes].[Client_Name]" caption="Client_Name" attribute="1" defaultMemberUniqueName="[Ventes].[Client_Name].[All]" allUniqueName="[Ventes].[Client_Name].[All]" dimensionUniqueName="[Ventes]" displayFolder="" count="2" memberValueDatatype="130" unbalanced="0"/>
    <cacheHierarchy uniqueName="[Ventes].[Customer Type]" caption="Customer Type" attribute="1" defaultMemberUniqueName="[Ventes].[Customer Type].[All]" allUniqueName="[Ventes].[Customer Type].[All]" dimensionUniqueName="[Ventes]" displayFolder="" count="2" memberValueDatatype="130" unbalanced="0"/>
    <cacheHierarchy uniqueName="[Ventes].[Quantity]" caption="Quantity" attribute="1" defaultMemberUniqueName="[Ventes].[Quantity].[All]" allUniqueName="[Ventes].[Quantity].[All]" dimensionUniqueName="[Ventes]" displayFolder="" count="2" memberValueDatatype="20" unbalanced="0"/>
    <cacheHierarchy uniqueName="[Ventes].[Product_Price]" caption="Product_Price" attribute="1" defaultMemberUniqueName="[Ventes].[Product_Price].[All]" allUniqueName="[Ventes].[Product_Price].[All]" dimensionUniqueName="[Ventes]" displayFolder="" count="2" memberValueDatatype="5" unbalanced="0"/>
    <cacheHierarchy uniqueName="[Ventes].[Prix_Vente]" caption="Prix_Vente" attribute="1" defaultMemberUniqueName="[Ventes].[Prix_Vente].[All]" allUniqueName="[Ventes].[Prix_Vente].[All]" dimensionUniqueName="[Ventes]" displayFolder="" count="2" memberValueDatatype="5" unbalanced="0"/>
    <cacheHierarchy uniqueName="[Ventes].[Promotion]" caption="Promotion" attribute="1" defaultMemberUniqueName="[Ventes].[Promotion].[All]" allUniqueName="[Ventes].[Promotion].[All]" dimensionUniqueName="[Ventes]" displayFolder="" count="2" memberValueDatatype="5" unbalanced="0"/>
    <cacheHierarchy uniqueName="[Ventes].[Majoration]" caption="Majoration" attribute="1" defaultMemberUniqueName="[Ventes].[Majoration].[All]" allUniqueName="[Ventes].[Majoration].[All]" dimensionUniqueName="[Ventes]" displayFolder="" count="2" memberValueDatatype="5" unbalanced="0"/>
    <cacheHierarchy uniqueName="[Ventes].[Prix de Vente HT]" caption="Prix de Vente HT" attribute="1" defaultMemberUniqueName="[Ventes].[Prix de Vente HT].[All]" allUniqueName="[Ventes].[Prix de Vente HT].[All]" dimensionUniqueName="[Ventes]" displayFolder="" count="2" memberValueDatatype="5" unbalanced="0"/>
    <cacheHierarchy uniqueName="[Ventes].[Montant TVA]" caption="Montant TVA" attribute="1" defaultMemberUniqueName="[Ventes].[Montant TVA].[All]" allUniqueName="[Ventes].[Montant TVA].[All]" dimensionUniqueName="[Ventes]" displayFolder="" count="2" memberValueDatatype="5" unbalanced="0"/>
    <cacheHierarchy uniqueName="[Ventes].[Prix de Vente TTC]" caption="Prix de Vente TTC" attribute="1" defaultMemberUniqueName="[Ventes].[Prix de Vente TTC].[All]" allUniqueName="[Ventes].[Prix de Vente TTC].[All]" dimensionUniqueName="[Ventes]" displayFolder="" count="2" memberValueDatatype="5" unbalanced="0"/>
    <cacheHierarchy uniqueName="[Ventes].[Sale_Date (Year)]" caption="Sale_Date (Year)" attribute="1" defaultMemberUniqueName="[Ventes].[Sale_Date (Year)].[All]" allUniqueName="[Ventes].[Sale_Date (Year)].[All]" dimensionUniqueName="[Ventes]" displayFolder="" count="2" memberValueDatatype="130" unbalanced="0"/>
    <cacheHierarchy uniqueName="[Ventes].[Sale_Date (Quarter)]" caption="Sale_Date (Quarter)" attribute="1" defaultMemberUniqueName="[Ventes].[Sale_Date (Quarter)].[All]" allUniqueName="[Ventes].[Sale_Date (Quarter)].[All]" dimensionUniqueName="[Ventes]" displayFolder="" count="2" memberValueDatatype="130" unbalanced="0"/>
    <cacheHierarchy uniqueName="[Ventes].[Sale_Date (Month)]" caption="Sale_Date (Month)" attribute="1" defaultMemberUniqueName="[Ventes].[Sale_Date (Month)].[All]" allUniqueName="[Ventes].[Sale_Date (Month)].[All]" dimensionUniqueName="[Ventes]" displayFolder="" count="2" memberValueDatatype="130" unbalanced="0"/>
    <cacheHierarchy uniqueName="[Ventes].[Sale_Date (Month Index)]" caption="Sale_Date (Month Index)" attribute="1" defaultMemberUniqueName="[Ventes].[Sale_Date (Month Index)].[All]" allUniqueName="[Ventes].[Sale_Date (Month Index)].[All]" dimensionUniqueName="[Ventes]" displayFolder="" count="2" memberValueDatatype="20" unbalanced="0" hidden="1"/>
    <cacheHierarchy uniqueName="[Measures].[CA]" caption="CA" measure="1" displayFolder="" measureGroup="Ventes" count="0"/>
    <cacheHierarchy uniqueName="[Measures].[CA Netto]" caption="CA Netto" measure="1" displayFolder="" measureGroup="Ventes" count="0" oneField="1">
      <fieldsUsage count="1">
        <fieldUsage x="1"/>
      </fieldsUsage>
    </cacheHierarchy>
    <cacheHierarchy uniqueName="[Measures].[Quantité vendue]" caption="Quantité vendue" measure="1" displayFolder="" measureGroup="Ventes" count="0" oneField="1">
      <fieldsUsage count="1">
        <fieldUsage x="2"/>
      </fieldsUsage>
    </cacheHierarchy>
    <cacheHierarchy uniqueName="[Measures].[Nb Clients]" caption="Nb Clients" measure="1" displayFolder="" measureGroup="Ventes" count="0" oneField="1">
      <fieldsUsage count="1">
        <fieldUsage x="3"/>
      </fieldsUsage>
    </cacheHierarchy>
    <cacheHierarchy uniqueName="[Measures].[__XL_Count Ventes]" caption="__XL_Count Ventes" measure="1" displayFolder="" measureGroup="Ventes" count="0" hidden="1"/>
    <cacheHierarchy uniqueName="[Measures].[__XL_Count Tab_Clients]" caption="__XL_Count Tab_Clients" measure="1" displayFolder="" measureGroup="Tab_Clients" count="0" hidden="1"/>
    <cacheHierarchy uniqueName="[Measures].[__XL_Count Table5]" caption="__XL_Count Table5" measure="1" displayFolder="" measureGroup="Table5" count="0" hidden="1"/>
    <cacheHierarchy uniqueName="[Measures].[__XL_Count Table7]" caption="__XL_Count Table7" measure="1" displayFolder="" measureGroup="Table7" count="0" hidden="1"/>
    <cacheHierarchy uniqueName="[Measures].[__XL_Count Calendrier]" caption="__XL_Count Calendrier" measure="1" displayFolder="" measureGroup="Calendrier" count="0" hidden="1"/>
    <cacheHierarchy uniqueName="[Measures].[__XL_Count Tab_Produits]" caption="__XL_Count Tab_Produits" measure="1" displayFolder="" measureGroup="Tab_Produits" count="0" hidden="1"/>
    <cacheHierarchy uniqueName="[Measures].[__No measures defined]" caption="__No measures defined" measure="1" displayFolder="" count="0" hidden="1"/>
    <cacheHierarchy uniqueName="[Measures].[Sum of Quantity]" caption="Sum of Quantity" measure="1" displayFolder="" measureGroup="Ventes" count="0" hidden="1">
      <extLst>
        <ext xmlns:x15="http://schemas.microsoft.com/office/spreadsheetml/2010/11/main" uri="{B97F6D7D-B522-45F9-BDA1-12C45D357490}">
          <x15:cacheHierarchy aggregatedColumn="28"/>
        </ext>
      </extLst>
    </cacheHierarchy>
    <cacheHierarchy uniqueName="[Measures].[Sum of Prix de Vente TTC]" caption="Sum of Prix de Vente TTC" measure="1" displayFolder="" measureGroup="Ventes" count="0" hidden="1">
      <extLst>
        <ext xmlns:x15="http://schemas.microsoft.com/office/spreadsheetml/2010/11/main" uri="{B97F6D7D-B522-45F9-BDA1-12C45D357490}">
          <x15:cacheHierarchy aggregatedColumn="35"/>
        </ext>
      </extLst>
    </cacheHierarchy>
    <cacheHierarchy uniqueName="[Measures].[Sum of Valeur]" caption="Sum of Valeur" measure="1" displayFolder="" measureGroup="Table7" count="0" hidden="1">
      <extLst>
        <ext xmlns:x15="http://schemas.microsoft.com/office/spreadsheetml/2010/11/main" uri="{B97F6D7D-B522-45F9-BDA1-12C45D357490}">
          <x15:cacheHierarchy aggregatedColumn="21"/>
        </ext>
      </extLst>
    </cacheHierarchy>
    <cacheHierarchy uniqueName="[Measures].[Nombre de Métriques de Vente]" caption="Nombre de Métriques de Vente" measure="1" displayFolder="" measureGroup="Table7" count="0" hidden="1">
      <extLst>
        <ext xmlns:x15="http://schemas.microsoft.com/office/spreadsheetml/2010/11/main" uri="{B97F6D7D-B522-45F9-BDA1-12C45D357490}">
          <x15:cacheHierarchy aggregatedColumn="20"/>
        </ext>
      </extLst>
    </cacheHierarchy>
  </cacheHierarchies>
  <kpis count="0"/>
  <dimensions count="7">
    <dimension name="Calendrier" uniqueName="[Calendrier]" caption="Calendrier"/>
    <dimension measure="1" name="Measures" uniqueName="[Measures]" caption="Measures"/>
    <dimension name="Tab_Clients" uniqueName="[Tab_Clients]" caption="Tab_Clients"/>
    <dimension name="Tab_Produits" uniqueName="[Tab_Produits]" caption="Tab_Produits"/>
    <dimension name="Table5" uniqueName="[Table5]" caption="Table5"/>
    <dimension name="Table7" uniqueName="[Table7]" caption="Table7"/>
    <dimension name="Ventes" uniqueName="[Ventes]" caption="Ventes"/>
  </dimensions>
  <measureGroups count="6">
    <measureGroup name="Calendrier" caption="Calendrier"/>
    <measureGroup name="Tab_Clients" caption="Tab_Clients"/>
    <measureGroup name="Tab_Produits" caption="Tab_Produits"/>
    <measureGroup name="Table5" caption="Table5"/>
    <measureGroup name="Table7" caption="Table7"/>
    <measureGroup name="Ventes" caption="Ventes"/>
  </measureGroups>
  <maps count="8">
    <map measureGroup="0" dimension="0"/>
    <map measureGroup="1" dimension="2"/>
    <map measureGroup="2" dimension="3"/>
    <map measureGroup="3" dimension="4"/>
    <map measureGroup="4" dimension="5"/>
    <map measureGroup="5" dimension="0"/>
    <map measureGroup="5" dimension="3"/>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n v="455"/>
    <n v="0.45500000000000002"/>
  </r>
  <r>
    <x v="1"/>
    <n v="545"/>
    <n v="0.5450000000000000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285"/>
    <n v="0.28499999999999998"/>
  </r>
  <r>
    <x v="1"/>
    <n v="321"/>
    <n v="0.32100000000000001"/>
  </r>
  <r>
    <x v="2"/>
    <n v="394"/>
    <n v="0.39400000000000002"/>
  </r>
  <r>
    <x v="3"/>
    <n v="10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10A3F7-526D-4103-A719-85336A11029F}" name="PivotTable5" cacheId="2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7:I10" firstHeaderRow="1" firstDataRow="1" firstDataCol="1"/>
  <pivotFields count="3">
    <pivotField axis="axisRow" showAll="0">
      <items count="3">
        <item x="0"/>
        <item x="1"/>
        <item t="default"/>
      </items>
    </pivotField>
    <pivotField showAll="0"/>
    <pivotField dataField="1" numFmtId="43" showAll="0"/>
  </pivotFields>
  <rowFields count="1">
    <field x="0"/>
  </rowFields>
  <rowItems count="3">
    <i>
      <x/>
    </i>
    <i>
      <x v="1"/>
    </i>
    <i t="grand">
      <x/>
    </i>
  </rowItems>
  <colItems count="1">
    <i/>
  </colItems>
  <dataFields count="1">
    <dataField name="Sum of repartition" fld="2" baseField="0" baseItem="0" numFmtId="9"/>
  </dataFields>
  <formats count="1">
    <format dxfId="55">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4A878B-BDC5-408E-B589-096F38A22F7B}" name="PivotTable2" cacheId="22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23:B29" firstHeaderRow="1" firstDataRow="1" firstDataCol="1" rowPageCount="1" colPageCount="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Page" allDrilled="1" subtotalTop="0" showAll="0" dataSourceSort="1" defaultSubtotal="0" defaultAttributeDrillState="1"/>
  </pivotFields>
  <rowFields count="1">
    <field x="0"/>
  </rowFields>
  <rowItems count="6">
    <i>
      <x/>
    </i>
    <i>
      <x v="4"/>
    </i>
    <i>
      <x v="1"/>
    </i>
    <i>
      <x v="2"/>
    </i>
    <i>
      <x v="3"/>
    </i>
    <i t="grand">
      <x/>
    </i>
  </rowItems>
  <colItems count="1">
    <i/>
  </colItems>
  <pageFields count="1">
    <pageField fld="2" hier="36" name="[Ventes].[Sale_Date (Year)].&amp;[2024]" cap="2024"/>
  </pageFields>
  <dataFields count="1">
    <dataField name="Sum of Prix de Vente TTC" fld="1" baseField="0" baseItem="0" numFmtId="164"/>
  </dataFields>
  <chartFormats count="1">
    <chartFormat chart="0" format="0" series="1">
      <pivotArea type="data" outline="0" fieldPosition="0">
        <references count="1">
          <reference field="4294967294" count="1" selected="0">
            <x v="0"/>
          </reference>
        </references>
      </pivotArea>
    </chartFormat>
  </chartFormats>
  <pivotHierarchies count="55">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5"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Bord Commercial Excel.xlsx!Ventes">
        <x15:activeTabTopLevelEntity name="[Ven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14AECFD-1342-4763-B275-DE66116024B5}" name="PivotTable1" cacheId="22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D3:F19" firstHeaderRow="0"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s>
  <rowFields count="2">
    <field x="0"/>
    <field x="3"/>
  </rowFields>
  <rowItems count="16">
    <i>
      <x/>
    </i>
    <i r="1">
      <x/>
    </i>
    <i r="1">
      <x v="1"/>
    </i>
    <i>
      <x v="1"/>
    </i>
    <i r="1">
      <x/>
    </i>
    <i r="1">
      <x v="1"/>
    </i>
    <i>
      <x v="2"/>
    </i>
    <i r="1">
      <x/>
    </i>
    <i r="1">
      <x v="1"/>
    </i>
    <i>
      <x v="3"/>
    </i>
    <i r="1">
      <x/>
    </i>
    <i r="1">
      <x v="1"/>
    </i>
    <i>
      <x v="4"/>
    </i>
    <i r="1">
      <x/>
    </i>
    <i r="1">
      <x v="1"/>
    </i>
    <i t="grand">
      <x/>
    </i>
  </rowItems>
  <colFields count="1">
    <field x="-2"/>
  </colFields>
  <colItems count="2">
    <i>
      <x/>
    </i>
    <i i="1">
      <x v="1"/>
    </i>
  </colItems>
  <dataFields count="2">
    <dataField name="Sum of Quantity" fld="1" baseField="0" baseItem="0"/>
    <dataField name="Sum of Prix de Vente TTC" fld="2" baseField="0" baseItem="0" numFmtId="164"/>
  </dataFields>
  <formats count="12">
    <format dxfId="43">
      <pivotArea outline="0" collapsedLevelsAreSubtotals="1" fieldPosition="0">
        <references count="1">
          <reference field="4294967294" count="1" selected="0">
            <x v="1"/>
          </reference>
        </references>
      </pivotArea>
    </format>
    <format dxfId="44">
      <pivotArea type="all" dataOnly="0" outline="0" fieldPosition="0"/>
    </format>
    <format dxfId="45">
      <pivotArea outline="0" collapsedLevelsAreSubtotals="1" fieldPosition="0"/>
    </format>
    <format dxfId="46">
      <pivotArea field="0" type="button" dataOnly="0" labelOnly="1" outline="0" axis="axisRow" fieldPosition="0"/>
    </format>
    <format dxfId="47">
      <pivotArea dataOnly="0" labelOnly="1" fieldPosition="0">
        <references count="1">
          <reference field="0" count="0"/>
        </references>
      </pivotArea>
    </format>
    <format dxfId="48">
      <pivotArea dataOnly="0" labelOnly="1" grandRow="1" outline="0" fieldPosition="0"/>
    </format>
    <format dxfId="49">
      <pivotArea dataOnly="0" labelOnly="1" fieldPosition="0">
        <references count="2">
          <reference field="0" count="1" selected="0">
            <x v="0"/>
          </reference>
          <reference field="3" count="0"/>
        </references>
      </pivotArea>
    </format>
    <format dxfId="50">
      <pivotArea dataOnly="0" labelOnly="1" fieldPosition="0">
        <references count="2">
          <reference field="0" count="1" selected="0">
            <x v="1"/>
          </reference>
          <reference field="3" count="0"/>
        </references>
      </pivotArea>
    </format>
    <format dxfId="51">
      <pivotArea dataOnly="0" labelOnly="1" fieldPosition="0">
        <references count="2">
          <reference field="0" count="1" selected="0">
            <x v="2"/>
          </reference>
          <reference field="3" count="0"/>
        </references>
      </pivotArea>
    </format>
    <format dxfId="52">
      <pivotArea dataOnly="0" labelOnly="1" fieldPosition="0">
        <references count="2">
          <reference field="0" count="1" selected="0">
            <x v="3"/>
          </reference>
          <reference field="3" count="0"/>
        </references>
      </pivotArea>
    </format>
    <format dxfId="53">
      <pivotArea dataOnly="0" labelOnly="1" fieldPosition="0">
        <references count="2">
          <reference field="0" count="1" selected="0">
            <x v="4"/>
          </reference>
          <reference field="3" count="0"/>
        </references>
      </pivotArea>
    </format>
    <format dxfId="54">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55">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5" showRowHeaders="1" showColHeaders="1" showRowStripes="0" showColStripes="0" showLastColumn="1"/>
  <rowHierarchiesUsage count="2">
    <rowHierarchyUsage hierarchyUsage="25"/>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Bord Commercial Excel.xlsx!Ventes">
        <x15:activeTabTopLevelEntity name="[Ven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CF3F52-7E73-4FC7-95C0-E3BB08CDE3D5}" name="PivotTable7" cacheId="2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H28:I32" firstHeaderRow="1" firstDataRow="1" firstDataCol="1"/>
  <pivotFields count="3">
    <pivotField axis="axisRow" showAll="0">
      <items count="5">
        <item x="0"/>
        <item x="1"/>
        <item h="1" x="3"/>
        <item x="2"/>
        <item t="default"/>
      </items>
    </pivotField>
    <pivotField showAll="0"/>
    <pivotField dataField="1" showAll="0"/>
  </pivotFields>
  <rowFields count="1">
    <field x="0"/>
  </rowFields>
  <rowItems count="4">
    <i>
      <x/>
    </i>
    <i>
      <x v="1"/>
    </i>
    <i>
      <x v="3"/>
    </i>
    <i t="grand">
      <x/>
    </i>
  </rowItems>
  <colItems count="1">
    <i/>
  </colItems>
  <dataFields count="1">
    <dataField name="Sum of distribution" fld="2" baseField="0" baseItem="0"/>
  </dataFields>
  <formats count="1">
    <format dxfId="42">
      <pivotArea collapsedLevelsAreSubtotals="1" fieldPosition="0">
        <references count="1">
          <reference field="0" count="0"/>
        </references>
      </pivotArea>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05E5C03-F349-470E-9E6E-EFCF5C918241}" name="Tableau croisé dynamique1" cacheId="228" applyNumberFormats="0" applyBorderFormats="0" applyFontFormats="0" applyPatternFormats="0" applyAlignmentFormats="0" applyWidthHeightFormats="1" dataCaption="Valeurs" tag="236c84b0-39bb-445d-b315-7c196a9bdc5d" updatedVersion="8" minRefreshableVersion="3" useAutoFormatting="1" subtotalHiddenItems="1" itemPrintTitles="1" createdVersion="8" indent="0" outline="1" outlineData="1" multipleFieldFilters="0" chartFormat="51">
  <location ref="F5:I11" firstHeaderRow="0"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chartFormats count="6">
    <chartFormat chart="41" format="0"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1"/>
          </reference>
        </references>
      </pivotArea>
    </chartFormat>
    <chartFormat chart="41" format="2" series="1">
      <pivotArea type="data" outline="0" fieldPosition="0">
        <references count="1">
          <reference field="4294967294" count="1" selected="0">
            <x v="2"/>
          </reference>
        </references>
      </pivotArea>
    </chartFormat>
    <chartFormat chart="50" format="3" series="1">
      <pivotArea type="data" outline="0" fieldPosition="0">
        <references count="1">
          <reference field="4294967294" count="1" selected="0">
            <x v="0"/>
          </reference>
        </references>
      </pivotArea>
    </chartFormat>
    <chartFormat chart="50" format="4" series="1">
      <pivotArea type="data" outline="0" fieldPosition="0">
        <references count="1">
          <reference field="4294967294" count="1" selected="0">
            <x v="1"/>
          </reference>
        </references>
      </pivotArea>
    </chartFormat>
    <chartFormat chart="50" format="5" series="1">
      <pivotArea type="data" outline="0" fieldPosition="0">
        <references count="1">
          <reference field="4294967294" count="1" selected="0">
            <x v="2"/>
          </reference>
        </references>
      </pivotArea>
    </chartFormat>
  </chartFormats>
  <pivotHierarchies count="55">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rier]"/>
        <x15:activeTabTopLevelEntity name="[Ventes]"/>
        <x15:activeTabTopLevelEntity name="[Tab_Produit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71468470-97F0-48FF-AD41-8806E6A47120}" sourceName="Gender">
  <extLst>
    <x:ext xmlns:x15="http://schemas.microsoft.com/office/spreadsheetml/2010/11/main" uri="{2F2917AC-EB37-4324-AD4E-5DD8C200BD13}">
      <x15:tableSlicerCache tableId="3"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A2AB06E9-982A-4022-8C83-3E0CBC1DF6C4}" cache="Slicer_Gender" caption="Gend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_Clients" displayName="Tab_Clients" ref="A1:E1002">
  <autoFilter ref="A1:E1002" xr:uid="{00000000-0009-0000-0100-000003000000}">
    <filterColumn colId="2">
      <filters>
        <filter val="Male"/>
      </filters>
    </filterColumn>
  </autoFilter>
  <sortState xmlns:xlrd2="http://schemas.microsoft.com/office/spreadsheetml/2017/richdata2" ref="A15:E15">
    <sortCondition descending="1" ref="B1:B1002"/>
  </sortState>
  <tableColumns count="5">
    <tableColumn id="1" xr3:uid="{00000000-0010-0000-0200-000001000000}" name="ID_Client" dataDxfId="41">
      <calculatedColumnFormula>"ID_C "&amp;LEFT(Tab_Clients[[#This Row],[Client_Name]],1)&amp;LEFT(Tab_Clients[[#This Row],[Customer Type]],1)&amp;LEFT(Tab_Clients[[#This Row],[City]],1)&amp;" "&amp;TEXT(ROW()-1,"0000")</calculatedColumnFormula>
    </tableColumn>
    <tableColumn id="2" xr3:uid="{00000000-0010-0000-0200-000002000000}" name="Client_Name" dataDxfId="40">
      <calculatedColumnFormula>+Ventes[[#This Row],[Client_Name]]</calculatedColumnFormula>
    </tableColumn>
    <tableColumn id="5" xr3:uid="{F5B1C578-4258-4CE5-918E-3C855905797A}" name="Gender" dataDxfId="39"/>
    <tableColumn id="3" xr3:uid="{00000000-0010-0000-0200-000003000000}" name="Customer Type" dataDxfId="38"/>
    <tableColumn id="4" xr3:uid="{00000000-0010-0000-0200-000004000000}" name="City" dataDxfId="37"/>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D3DC8C-E3D0-42C2-98FB-20C4C3F29AF4}" name="Table5" displayName="Table5" ref="Y1:AA4" totalsRowShown="0">
  <autoFilter ref="Y1:AA4" xr:uid="{98D3DC8C-E3D0-42C2-98FB-20C4C3F29AF4}"/>
  <tableColumns count="3">
    <tableColumn id="1" xr3:uid="{F802133C-3190-4C69-B77E-A24C02834C6E}" name="Customer Type"/>
    <tableColumn id="2" xr3:uid="{51F47D56-083A-4B5B-BB6C-707D00CF63A4}" name="Gender "/>
    <tableColumn id="3" xr3:uid="{FA5BFE77-D510-495E-90A0-18D7AB083F65}" name="City"/>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_Produits" displayName="Tab_Produits" ref="A1:D7">
  <autoFilter ref="A1:D7" xr:uid="{00000000-0009-0000-0100-000002000000}"/>
  <tableColumns count="4">
    <tableColumn id="1" xr3:uid="{00000000-0010-0000-0100-000001000000}" name="ID_Product" dataDxfId="36">
      <calculatedColumnFormula>"ID_P "&amp;LEFT(Tab_Produits[[#This Row],[Product_Line]],3)&amp;" "&amp;TEXT(ROW()-1,"0000")</calculatedColumnFormula>
    </tableColumn>
    <tableColumn id="2" xr3:uid="{00000000-0010-0000-0100-000002000000}" name="Product_Line" dataDxfId="35"/>
    <tableColumn id="5" xr3:uid="{51B5EF6E-113C-4E57-9645-D8D6FAE1D0F0}" name="Stock Disponible" dataDxfId="34"/>
    <tableColumn id="4" xr3:uid="{00000000-0010-0000-0100-000004000000}" name="Coût_Unitaire" dataDxfId="33"/>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Ventes" displayName="Ventes" ref="A1:N1003" totalsRowCount="1" dataDxfId="32">
  <autoFilter ref="A1:N1002" xr:uid="{00000000-0009-0000-0100-000001000000}"/>
  <tableColumns count="14">
    <tableColumn id="1" xr3:uid="{00000000-0010-0000-0000-000001000000}" name="ID_Vente" dataDxfId="30" totalsRowDxfId="31">
      <calculatedColumnFormula>IF(Ventes[[#This Row],[Sale_Date]]=Ventes[[#This Row],[Sale_Date]],"ID_V "&amp;TEXT(B2,"YYYY MMDD")&amp;"-"&amp;TEXT(ROW(),"000"),"ID…")</calculatedColumnFormula>
    </tableColumn>
    <tableColumn id="2" xr3:uid="{00000000-0010-0000-0000-000002000000}" name="Sale_Date" totalsRowFunction="custom" dataDxfId="28" totalsRowDxfId="29">
      <calculatedColumnFormula>DATE(2023, 11, 17) + INT((ROW(B1)-1)/4)</calculatedColumnFormula>
      <totalsRowFormula>ISNUMBER(B2)</totalsRowFormula>
    </tableColumn>
    <tableColumn id="3" xr3:uid="{00000000-0010-0000-0000-000003000000}" name="ID_Produit" dataDxfId="26" totalsRowDxfId="27">
      <calculatedColumnFormula>_xlfn.XLOOKUP(Ventes[[#This Row],[Product_Name]],Tab_Produits[Product_Line],Tab_Produits[ID_Product],"Choisir Votre Produit")</calculatedColumnFormula>
    </tableColumn>
    <tableColumn id="8" xr3:uid="{7CCFAA3E-4F23-490E-A97D-17277E215DF5}" name="Product_Name" dataDxfId="24" totalsRowDxfId="25"/>
    <tableColumn id="4" xr3:uid="{00000000-0010-0000-0000-000004000000}" name="Client_Name" dataDxfId="22" totalsRowDxfId="23"/>
    <tableColumn id="14" xr3:uid="{B860ECFF-69BD-4F20-946D-809764F421E1}" name="Customer Type" dataDxfId="20" totalsRowDxfId="21">
      <calculatedColumnFormula>_xlfn.XLOOKUP(Ventes[[#This Row],[Client_Name]],Tab_Clients[Client_Name],Tab_Clients[Customer Type],"Nouveau")</calculatedColumnFormula>
    </tableColumn>
    <tableColumn id="5" xr3:uid="{00000000-0010-0000-0000-000005000000}" name="Quantity" dataDxfId="18" totalsRowDxfId="19"/>
    <tableColumn id="6" xr3:uid="{00000000-0010-0000-0000-000006000000}" name="Product_Price" dataDxfId="16" totalsRowDxfId="17">
      <calculatedColumnFormula>_xlfn.XLOOKUP(Ventes[[#This Row],[Product_Name]],Tab_Produits[Product_Line],Tab_Produits[Coût_Unitaire],"0")</calculatedColumnFormula>
    </tableColumn>
    <tableColumn id="7" xr3:uid="{00000000-0010-0000-0000-000007000000}" name="Prix_Vente" dataDxfId="14" totalsRowDxfId="15">
      <calculatedColumnFormula>G2*H2</calculatedColumnFormula>
    </tableColumn>
    <tableColumn id="9" xr3:uid="{9D8C5B4C-2E7A-49A4-9FDB-3F3D05EC5AFC}" name="Promotion" dataDxfId="12" totalsRowDxfId="13">
      <calculatedColumnFormula>IF(AND(WORKDAY(Ventes[[#This Row],[Sale_Date]],2)&gt;=5,Ventes[[#This Row],[Quantity]]&gt;=7,+Ventes[[#This Row],[Customer Type]]="Member"),-Ventes[[#This Row],[Prix_Vente]]*TX_Remise,0)</calculatedColumnFormula>
    </tableColumn>
    <tableColumn id="10" xr3:uid="{14AD94CB-C71E-4BE3-BDA5-36705DD68C4D}" name="Majoration" dataDxfId="10" totalsRowDxfId="11">
      <calculatedColumnFormula>IF(AND(WEEKDAY(Ventes[[#This Row],[Sale_Date]],2)=7, Ventes[[#This Row],[Product_Price]]&gt;7), Ventes[[#This Row],[Prix_Vente]]*TauxMaj, 0)</calculatedColumnFormula>
    </tableColumn>
    <tableColumn id="11" xr3:uid="{FE5D192C-0016-4CEC-B4C9-F0C4E68A84CB}" name="Prix de Vente HT" dataDxfId="8" totalsRowDxfId="9">
      <calculatedColumnFormula>SUM(Ventes[[#This Row],[Prix_Vente]:[Majoration]])</calculatedColumnFormula>
    </tableColumn>
    <tableColumn id="12" xr3:uid="{4DA3B1EB-A916-4FDD-999D-5218054AF7DD}" name="Montant TVA" dataDxfId="6" totalsRowDxfId="7">
      <calculatedColumnFormula xml:space="preserve"> Ventes[[#This Row],[Prix de Vente HT]]*Tx_TVA</calculatedColumnFormula>
    </tableColumn>
    <tableColumn id="13" xr3:uid="{4CC1FCA5-3AB8-44EA-84A3-8DC921AA0779}" name="Prix de Vente TTC" dataDxfId="4" totalsRowDxfId="5">
      <calculatedColumnFormula>+Ventes[[#This Row],[Prix de Vente HT]]+Ventes[[#This Row],[Montant TVA]]</calculatedColumnFormula>
    </tableColumn>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FE7503-37E1-40EB-8C18-1E82073C2572}" name="Table4" displayName="Table4" ref="A1:B4" totalsRowShown="0">
  <autoFilter ref="A1:B4" xr:uid="{86FE7503-37E1-40EB-8C18-1E82073C2572}"/>
  <tableColumns count="2">
    <tableColumn id="1" xr3:uid="{4586CAB9-7170-4EAC-815D-E60C707B4C13}" name="Paramètres"/>
    <tableColumn id="2" xr3:uid="{1C732AAD-4C8C-4CBF-95B6-6F5A66AC9639}" name="Taux" dataDxfId="3"/>
  </tableColumns>
  <tableStyleInfo name="TableStyleMedium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A61B096-46F2-46E4-9839-BAC577182A44}" name="Table7" displayName="Table7" ref="A3:B9" totalsRowShown="0" tableBorderDxfId="2">
  <autoFilter ref="A3:B9" xr:uid="{CA61B096-46F2-46E4-9839-BAC577182A44}"/>
  <tableColumns count="2">
    <tableColumn id="1" xr3:uid="{8C88CF83-D65C-4D98-8B36-37E49B5C4714}" name="Métriques de Vente"/>
    <tableColumn id="2" xr3:uid="{4FDFB702-BFB7-42E3-A82B-DEF8EEC4A6E7}" name="Valeur" dataDxfId="1"/>
  </tableColumns>
  <tableStyleInfo name="TableStyleMedium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6C6A38C-ACA7-42CE-9DF2-5B0BB0E9341E}" name="Table8" displayName="Table8" ref="H3:J5" totalsRowShown="0">
  <autoFilter ref="H3:J5" xr:uid="{76C6A38C-ACA7-42CE-9DF2-5B0BB0E9341E}"/>
  <tableColumns count="3">
    <tableColumn id="1" xr3:uid="{F6262324-860C-4C47-A82F-457ADB92232B}" name="Gender"/>
    <tableColumn id="2" xr3:uid="{B3E15F2A-F3E0-4959-A399-9376C9FC9872}" name="Individu">
      <calculatedColumnFormula>COUNTIF(Tab_Clients[Gender],"Male")</calculatedColumnFormula>
    </tableColumn>
    <tableColumn id="3" xr3:uid="{F11126FC-F818-4BCB-B495-9D77643F8F03}" name="repartition">
      <calculatedColumnFormula>+I4/B6</calculatedColumnFormula>
    </tableColumn>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C84158-FD75-44AB-9F2C-F18B8E41A8F9}" name="Table9" displayName="Table9" ref="H22:J26" totalsRowShown="0">
  <autoFilter ref="H22:J26" xr:uid="{CCC84158-FD75-44AB-9F2C-F18B8E41A8F9}"/>
  <tableColumns count="3">
    <tableColumn id="1" xr3:uid="{4C0F1B71-7D6B-4080-A682-B7049D917FC9}" name="City"/>
    <tableColumn id="2" xr3:uid="{61F7AA00-8E6E-46A5-8CAF-CFA3D9F2E5EE}" name="repartition"/>
    <tableColumn id="3" xr3:uid="{E0B18E1E-C298-4605-B21A-F24D2A5ACD33}" name="distribution"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pivotTable" Target="../pivotTables/pivotTable3.xml"/><Relationship Id="rId7"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6.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dimension ref="A1:AA1002"/>
  <sheetViews>
    <sheetView showGridLines="0" workbookViewId="0">
      <pane ySplit="1" topLeftCell="A164" activePane="bottomLeft" state="frozen"/>
      <selection pane="bottomLeft" activeCell="B1" sqref="A1:E1002"/>
    </sheetView>
  </sheetViews>
  <sheetFormatPr defaultColWidth="9.140625" defaultRowHeight="15"/>
  <cols>
    <col min="1" max="1" width="17" customWidth="1"/>
    <col min="2" max="2" width="28.42578125" customWidth="1"/>
    <col min="3" max="5" width="19.42578125" customWidth="1"/>
    <col min="25" max="25" width="15.5703125" customWidth="1"/>
    <col min="26" max="26" width="9.42578125" customWidth="1"/>
  </cols>
  <sheetData>
    <row r="1" spans="1:27">
      <c r="A1" t="s">
        <v>0</v>
      </c>
      <c r="B1" t="s">
        <v>1</v>
      </c>
      <c r="C1" t="s">
        <v>2</v>
      </c>
      <c r="D1" t="s">
        <v>3</v>
      </c>
      <c r="E1" t="s">
        <v>4</v>
      </c>
      <c r="Y1" t="s">
        <v>3</v>
      </c>
      <c r="Z1" t="s">
        <v>5</v>
      </c>
      <c r="AA1" t="s">
        <v>4</v>
      </c>
    </row>
    <row r="2" spans="1:27" hidden="1">
      <c r="A2" t="str">
        <f>"ID_C "&amp;LEFT(Tab_Clients[[#This Row],[Client_Name]],1)&amp;LEFT(Tab_Clients[[#This Row],[Customer Type]],1)&amp;LEFT(Tab_Clients[[#This Row],[City]],1)&amp;" "&amp;TEXT(ROW()-1,"0000")</f>
        <v>ID_C VMN 0001</v>
      </c>
      <c r="B2" s="27" t="s">
        <v>6</v>
      </c>
      <c r="C2" s="27" t="s">
        <v>7</v>
      </c>
      <c r="D2" s="27" t="s">
        <v>8</v>
      </c>
      <c r="E2" s="27" t="s">
        <v>9</v>
      </c>
      <c r="Y2" t="s">
        <v>10</v>
      </c>
      <c r="Z2" t="s">
        <v>11</v>
      </c>
      <c r="AA2" t="s">
        <v>12</v>
      </c>
    </row>
    <row r="3" spans="1:27">
      <c r="A3" t="str">
        <f>"ID_C "&amp;LEFT(Tab_Clients[[#This Row],[Client_Name]],1)&amp;LEFT(Tab_Clients[[#This Row],[Customer Type]],1)&amp;LEFT(Tab_Clients[[#This Row],[City]],1)&amp;" "&amp;TEXT(ROW()-1,"0000")</f>
        <v>ID_C KMM 0002</v>
      </c>
      <c r="B3" s="27" t="s">
        <v>13</v>
      </c>
      <c r="C3" s="27" t="s">
        <v>11</v>
      </c>
      <c r="D3" s="27" t="s">
        <v>8</v>
      </c>
      <c r="E3" s="27" t="s">
        <v>12</v>
      </c>
      <c r="Y3" t="s">
        <v>8</v>
      </c>
      <c r="Z3" t="s">
        <v>7</v>
      </c>
      <c r="AA3" t="s">
        <v>9</v>
      </c>
    </row>
    <row r="4" spans="1:27" hidden="1">
      <c r="A4" t="str">
        <f>"ID_C "&amp;LEFT(Tab_Clients[[#This Row],[Client_Name]],1)&amp;LEFT(Tab_Clients[[#This Row],[Customer Type]],1)&amp;LEFT(Tab_Clients[[#This Row],[City]],1)&amp;" "&amp;TEXT(ROW()-1,"0000")</f>
        <v>ID_C PMY 0003</v>
      </c>
      <c r="B4" s="27" t="s">
        <v>14</v>
      </c>
      <c r="C4" s="27" t="s">
        <v>7</v>
      </c>
      <c r="D4" s="27" t="s">
        <v>8</v>
      </c>
      <c r="E4" s="27" t="s">
        <v>15</v>
      </c>
      <c r="AA4" t="s">
        <v>15</v>
      </c>
    </row>
    <row r="5" spans="1:27">
      <c r="A5" t="str">
        <f>"ID_C "&amp;LEFT(Tab_Clients[[#This Row],[Client_Name]],1)&amp;LEFT(Tab_Clients[[#This Row],[Customer Type]],1)&amp;LEFT(Tab_Clients[[#This Row],[City]],1)&amp;" "&amp;TEXT(ROW()-1,"0000")</f>
        <v>ID_C SNM 0004</v>
      </c>
      <c r="B5" s="27" t="s">
        <v>16</v>
      </c>
      <c r="C5" s="27" t="s">
        <v>11</v>
      </c>
      <c r="D5" s="27" t="s">
        <v>10</v>
      </c>
      <c r="E5" s="27" t="s">
        <v>12</v>
      </c>
    </row>
    <row r="6" spans="1:27" hidden="1">
      <c r="A6" t="str">
        <f>"ID_C "&amp;LEFT(Tab_Clients[[#This Row],[Client_Name]],1)&amp;LEFT(Tab_Clients[[#This Row],[Customer Type]],1)&amp;LEFT(Tab_Clients[[#This Row],[City]],1)&amp;" "&amp;TEXT(ROW()-1,"0000")</f>
        <v>ID_C MMY 0005</v>
      </c>
      <c r="B6" s="27" t="s">
        <v>17</v>
      </c>
      <c r="C6" s="27" t="s">
        <v>7</v>
      </c>
      <c r="D6" s="27" t="s">
        <v>8</v>
      </c>
      <c r="E6" s="27" t="s">
        <v>15</v>
      </c>
    </row>
    <row r="7" spans="1:27">
      <c r="A7" t="str">
        <f>"ID_C "&amp;LEFT(Tab_Clients[[#This Row],[Client_Name]],1)&amp;LEFT(Tab_Clients[[#This Row],[Customer Type]],1)&amp;LEFT(Tab_Clients[[#This Row],[City]],1)&amp;" "&amp;TEXT(ROW()-1,"0000")</f>
        <v>ID_C KMM 0006</v>
      </c>
      <c r="B7" s="27" t="s">
        <v>18</v>
      </c>
      <c r="C7" s="27" t="s">
        <v>11</v>
      </c>
      <c r="D7" s="27" t="s">
        <v>8</v>
      </c>
      <c r="E7" s="27" t="s">
        <v>12</v>
      </c>
    </row>
    <row r="8" spans="1:27">
      <c r="A8" t="str">
        <f>"ID_C "&amp;LEFT(Tab_Clients[[#This Row],[Client_Name]],1)&amp;LEFT(Tab_Clients[[#This Row],[Customer Type]],1)&amp;LEFT(Tab_Clients[[#This Row],[City]],1)&amp;" "&amp;TEXT(ROW()-1,"0000")</f>
        <v>ID_C RNN 0007</v>
      </c>
      <c r="B8" s="27" t="s">
        <v>19</v>
      </c>
      <c r="C8" s="27" t="s">
        <v>11</v>
      </c>
      <c r="D8" s="27" t="s">
        <v>10</v>
      </c>
      <c r="E8" s="27" t="s">
        <v>9</v>
      </c>
    </row>
    <row r="9" spans="1:27">
      <c r="A9" t="str">
        <f>"ID_C "&amp;LEFT(Tab_Clients[[#This Row],[Client_Name]],1)&amp;LEFT(Tab_Clients[[#This Row],[Customer Type]],1)&amp;LEFT(Tab_Clients[[#This Row],[City]],1)&amp;" "&amp;TEXT(ROW()-1,"0000")</f>
        <v>ID_C PMM 0008</v>
      </c>
      <c r="B9" s="27" t="s">
        <v>20</v>
      </c>
      <c r="C9" s="27" t="s">
        <v>11</v>
      </c>
      <c r="D9" s="27" t="s">
        <v>8</v>
      </c>
      <c r="E9" s="27" t="s">
        <v>12</v>
      </c>
    </row>
    <row r="10" spans="1:27" hidden="1">
      <c r="A10" t="str">
        <f>"ID_C "&amp;LEFT(Tab_Clients[[#This Row],[Client_Name]],1)&amp;LEFT(Tab_Clients[[#This Row],[Customer Type]],1)&amp;LEFT(Tab_Clients[[#This Row],[City]],1)&amp;" "&amp;TEXT(ROW()-1,"0000")</f>
        <v>ID_C RNM 0009</v>
      </c>
      <c r="B10" s="27" t="s">
        <v>21</v>
      </c>
      <c r="C10" s="27" t="s">
        <v>7</v>
      </c>
      <c r="D10" s="27" t="s">
        <v>10</v>
      </c>
      <c r="E10" s="27" t="s">
        <v>12</v>
      </c>
    </row>
    <row r="11" spans="1:27">
      <c r="A11" t="str">
        <f>"ID_C "&amp;LEFT(Tab_Clients[[#This Row],[Client_Name]],1)&amp;LEFT(Tab_Clients[[#This Row],[Customer Type]],1)&amp;LEFT(Tab_Clients[[#This Row],[City]],1)&amp;" "&amp;TEXT(ROW()-1,"0000")</f>
        <v>ID_C AMY 0010</v>
      </c>
      <c r="B11" s="27" t="s">
        <v>22</v>
      </c>
      <c r="C11" s="27" t="s">
        <v>11</v>
      </c>
      <c r="D11" s="27" t="s">
        <v>8</v>
      </c>
      <c r="E11" s="27" t="s">
        <v>15</v>
      </c>
    </row>
    <row r="12" spans="1:27">
      <c r="A12" t="str">
        <f>"ID_C "&amp;LEFT(Tab_Clients[[#This Row],[Client_Name]],1)&amp;LEFT(Tab_Clients[[#This Row],[Customer Type]],1)&amp;LEFT(Tab_Clients[[#This Row],[City]],1)&amp;" "&amp;TEXT(ROW()-1,"0000")</f>
        <v>ID_C ANM 0011</v>
      </c>
      <c r="B12" s="27" t="s">
        <v>23</v>
      </c>
      <c r="C12" s="27" t="s">
        <v>11</v>
      </c>
      <c r="D12" s="27" t="s">
        <v>10</v>
      </c>
      <c r="E12" s="27" t="s">
        <v>12</v>
      </c>
    </row>
    <row r="13" spans="1:27" hidden="1">
      <c r="A13" t="str">
        <f>"ID_C "&amp;LEFT(Tab_Clients[[#This Row],[Client_Name]],1)&amp;LEFT(Tab_Clients[[#This Row],[Customer Type]],1)&amp;LEFT(Tab_Clients[[#This Row],[City]],1)&amp;" "&amp;TEXT(ROW()-1,"0000")</f>
        <v>ID_C RMN 0012</v>
      </c>
      <c r="B13" s="27" t="s">
        <v>24</v>
      </c>
      <c r="C13" s="27" t="s">
        <v>7</v>
      </c>
      <c r="D13" s="27" t="s">
        <v>8</v>
      </c>
      <c r="E13" s="27" t="s">
        <v>9</v>
      </c>
    </row>
    <row r="14" spans="1:27">
      <c r="A14" t="str">
        <f>"ID_C "&amp;LEFT(Tab_Clients[[#This Row],[Client_Name]],1)&amp;LEFT(Tab_Clients[[#This Row],[Customer Type]],1)&amp;LEFT(Tab_Clients[[#This Row],[City]],1)&amp;" "&amp;TEXT(ROW()-1,"0000")</f>
        <v>ID_C VNM 0013</v>
      </c>
      <c r="B14" s="27" t="s">
        <v>25</v>
      </c>
      <c r="C14" s="27" t="s">
        <v>11</v>
      </c>
      <c r="D14" s="27" t="s">
        <v>10</v>
      </c>
      <c r="E14" s="27" t="s">
        <v>12</v>
      </c>
    </row>
    <row r="15" spans="1:27">
      <c r="A15" t="str">
        <f>"ID_C "&amp;LEFT(Tab_Clients[[#This Row],[Client_Name]],1)&amp;LEFT(Tab_Clients[[#This Row],[Customer Type]],1)&amp;LEFT(Tab_Clients[[#This Row],[City]],1)&amp;" "&amp;TEXT(ROW()-1,"0000")</f>
        <v>ID_C AMM 0014</v>
      </c>
      <c r="B15" s="27" t="s">
        <v>26</v>
      </c>
      <c r="C15" s="27" t="s">
        <v>11</v>
      </c>
      <c r="D15" s="27" t="s">
        <v>8</v>
      </c>
      <c r="E15" s="27" t="s">
        <v>12</v>
      </c>
    </row>
    <row r="16" spans="1:27" hidden="1">
      <c r="A16" t="str">
        <f>"ID_C "&amp;LEFT(Tab_Clients[[#This Row],[Client_Name]],1)&amp;LEFT(Tab_Clients[[#This Row],[Customer Type]],1)&amp;LEFT(Tab_Clients[[#This Row],[City]],1)&amp;" "&amp;TEXT(ROW()-1,"0000")</f>
        <v>ID_C KMY 0015</v>
      </c>
      <c r="B16" s="27" t="s">
        <v>27</v>
      </c>
      <c r="C16" s="27" t="s">
        <v>7</v>
      </c>
      <c r="D16" s="27" t="s">
        <v>8</v>
      </c>
      <c r="E16" s="27" t="s">
        <v>15</v>
      </c>
    </row>
    <row r="17" spans="1:5">
      <c r="A17" t="str">
        <f>"ID_C "&amp;LEFT(Tab_Clients[[#This Row],[Client_Name]],1)&amp;LEFT(Tab_Clients[[#This Row],[Customer Type]],1)&amp;LEFT(Tab_Clients[[#This Row],[City]],1)&amp;" "&amp;TEXT(ROW()-1,"0000")</f>
        <v>ID_C ANM 0016</v>
      </c>
      <c r="B17" s="27" t="s">
        <v>28</v>
      </c>
      <c r="C17" s="27" t="s">
        <v>11</v>
      </c>
      <c r="D17" s="27" t="s">
        <v>10</v>
      </c>
      <c r="E17" s="27" t="s">
        <v>12</v>
      </c>
    </row>
    <row r="18" spans="1:5">
      <c r="A18" t="str">
        <f>"ID_C "&amp;LEFT(Tab_Clients[[#This Row],[Client_Name]],1)&amp;LEFT(Tab_Clients[[#This Row],[Customer Type]],1)&amp;LEFT(Tab_Clients[[#This Row],[City]],1)&amp;" "&amp;TEXT(ROW()-1,"0000")</f>
        <v>ID_C AMN 0017</v>
      </c>
      <c r="B18" s="27" t="s">
        <v>29</v>
      </c>
      <c r="C18" s="27" t="s">
        <v>11</v>
      </c>
      <c r="D18" s="27" t="s">
        <v>8</v>
      </c>
      <c r="E18" s="27" t="s">
        <v>9</v>
      </c>
    </row>
    <row r="19" spans="1:5" hidden="1">
      <c r="A19" t="str">
        <f>"ID_C "&amp;LEFT(Tab_Clients[[#This Row],[Client_Name]],1)&amp;LEFT(Tab_Clients[[#This Row],[Customer Type]],1)&amp;LEFT(Tab_Clients[[#This Row],[City]],1)&amp;" "&amp;TEXT(ROW()-1,"0000")</f>
        <v>ID_C KMM 0018</v>
      </c>
      <c r="B19" s="27" t="s">
        <v>30</v>
      </c>
      <c r="C19" s="27" t="s">
        <v>7</v>
      </c>
      <c r="D19" s="27" t="s">
        <v>8</v>
      </c>
      <c r="E19" s="27" t="s">
        <v>12</v>
      </c>
    </row>
    <row r="20" spans="1:5">
      <c r="A20" t="str">
        <f>"ID_C "&amp;LEFT(Tab_Clients[[#This Row],[Client_Name]],1)&amp;LEFT(Tab_Clients[[#This Row],[Customer Type]],1)&amp;LEFT(Tab_Clients[[#This Row],[City]],1)&amp;" "&amp;TEXT(ROW()-1,"0000")</f>
        <v>ID_C RNM 0019</v>
      </c>
      <c r="B20" s="27" t="s">
        <v>31</v>
      </c>
      <c r="C20" s="27" t="s">
        <v>11</v>
      </c>
      <c r="D20" s="27" t="s">
        <v>10</v>
      </c>
      <c r="E20" s="27" t="s">
        <v>12</v>
      </c>
    </row>
    <row r="21" spans="1:5">
      <c r="A21" t="str">
        <f>"ID_C "&amp;LEFT(Tab_Clients[[#This Row],[Client_Name]],1)&amp;LEFT(Tab_Clients[[#This Row],[Customer Type]],1)&amp;LEFT(Tab_Clients[[#This Row],[City]],1)&amp;" "&amp;TEXT(ROW()-1,"0000")</f>
        <v>ID_C SMY 0020</v>
      </c>
      <c r="B21" s="27" t="s">
        <v>32</v>
      </c>
      <c r="C21" s="27" t="s">
        <v>11</v>
      </c>
      <c r="D21" s="27" t="s">
        <v>8</v>
      </c>
      <c r="E21" s="27" t="s">
        <v>15</v>
      </c>
    </row>
    <row r="22" spans="1:5" hidden="1">
      <c r="A22" t="str">
        <f>"ID_C "&amp;LEFT(Tab_Clients[[#This Row],[Client_Name]],1)&amp;LEFT(Tab_Clients[[#This Row],[Customer Type]],1)&amp;LEFT(Tab_Clients[[#This Row],[City]],1)&amp;" "&amp;TEXT(ROW()-1,"0000")</f>
        <v>ID_C RMM 0021</v>
      </c>
      <c r="B22" s="27" t="s">
        <v>33</v>
      </c>
      <c r="C22" s="27" t="s">
        <v>7</v>
      </c>
      <c r="D22" s="27" t="s">
        <v>8</v>
      </c>
      <c r="E22" s="27" t="s">
        <v>12</v>
      </c>
    </row>
    <row r="23" spans="1:5">
      <c r="A23" t="str">
        <f>"ID_C "&amp;LEFT(Tab_Clients[[#This Row],[Client_Name]],1)&amp;LEFT(Tab_Clients[[#This Row],[Customer Type]],1)&amp;LEFT(Tab_Clients[[#This Row],[City]],1)&amp;" "&amp;TEXT(ROW()-1,"0000")</f>
        <v>ID_C RNN 0022</v>
      </c>
      <c r="B23" s="27" t="s">
        <v>34</v>
      </c>
      <c r="C23" s="27" t="s">
        <v>11</v>
      </c>
      <c r="D23" s="27" t="s">
        <v>10</v>
      </c>
      <c r="E23" s="27" t="s">
        <v>9</v>
      </c>
    </row>
    <row r="24" spans="1:5">
      <c r="A24" t="str">
        <f>"ID_C "&amp;LEFT(Tab_Clients[[#This Row],[Client_Name]],1)&amp;LEFT(Tab_Clients[[#This Row],[Customer Type]],1)&amp;LEFT(Tab_Clients[[#This Row],[City]],1)&amp;" "&amp;TEXT(ROW()-1,"0000")</f>
        <v>ID_C AMM 0023</v>
      </c>
      <c r="B24" s="27" t="s">
        <v>35</v>
      </c>
      <c r="C24" s="27" t="s">
        <v>11</v>
      </c>
      <c r="D24" s="27" t="s">
        <v>8</v>
      </c>
      <c r="E24" s="27" t="s">
        <v>12</v>
      </c>
    </row>
    <row r="25" spans="1:5" hidden="1">
      <c r="A25" t="str">
        <f>"ID_C "&amp;LEFT(Tab_Clients[[#This Row],[Client_Name]],1)&amp;LEFT(Tab_Clients[[#This Row],[Customer Type]],1)&amp;LEFT(Tab_Clients[[#This Row],[City]],1)&amp;" "&amp;TEXT(ROW()-1,"0000")</f>
        <v>ID_C KMM 0024</v>
      </c>
      <c r="B25" s="27" t="s">
        <v>36</v>
      </c>
      <c r="C25" s="27" t="s">
        <v>7</v>
      </c>
      <c r="D25" s="27" t="s">
        <v>8</v>
      </c>
      <c r="E25" s="27" t="s">
        <v>12</v>
      </c>
    </row>
    <row r="26" spans="1:5">
      <c r="A26" t="str">
        <f>"ID_C "&amp;LEFT(Tab_Clients[[#This Row],[Client_Name]],1)&amp;LEFT(Tab_Clients[[#This Row],[Customer Type]],1)&amp;LEFT(Tab_Clients[[#This Row],[City]],1)&amp;" "&amp;TEXT(ROW()-1,"0000")</f>
        <v>ID_C ANY 0025</v>
      </c>
      <c r="B26" s="27" t="s">
        <v>37</v>
      </c>
      <c r="C26" s="27" t="s">
        <v>11</v>
      </c>
      <c r="D26" s="27" t="s">
        <v>10</v>
      </c>
      <c r="E26" s="27" t="s">
        <v>15</v>
      </c>
    </row>
    <row r="27" spans="1:5">
      <c r="A27" t="str">
        <f>"ID_C "&amp;LEFT(Tab_Clients[[#This Row],[Client_Name]],1)&amp;LEFT(Tab_Clients[[#This Row],[Customer Type]],1)&amp;LEFT(Tab_Clients[[#This Row],[City]],1)&amp;" "&amp;TEXT(ROW()-1,"0000")</f>
        <v>ID_C RMM 0026</v>
      </c>
      <c r="B27" s="27" t="s">
        <v>38</v>
      </c>
      <c r="C27" s="27" t="s">
        <v>11</v>
      </c>
      <c r="D27" s="27" t="s">
        <v>8</v>
      </c>
      <c r="E27" s="27" t="s">
        <v>12</v>
      </c>
    </row>
    <row r="28" spans="1:5" hidden="1">
      <c r="A28" t="str">
        <f>"ID_C "&amp;LEFT(Tab_Clients[[#This Row],[Client_Name]],1)&amp;LEFT(Tab_Clients[[#This Row],[Customer Type]],1)&amp;LEFT(Tab_Clients[[#This Row],[City]],1)&amp;" "&amp;TEXT(ROW()-1,"0000")</f>
        <v>ID_C DMN 0027</v>
      </c>
      <c r="B28" s="27" t="s">
        <v>39</v>
      </c>
      <c r="C28" s="27" t="s">
        <v>7</v>
      </c>
      <c r="D28" s="27" t="s">
        <v>8</v>
      </c>
      <c r="E28" s="27" t="s">
        <v>9</v>
      </c>
    </row>
    <row r="29" spans="1:5">
      <c r="A29" t="str">
        <f>"ID_C "&amp;LEFT(Tab_Clients[[#This Row],[Client_Name]],1)&amp;LEFT(Tab_Clients[[#This Row],[Customer Type]],1)&amp;LEFT(Tab_Clients[[#This Row],[City]],1)&amp;" "&amp;TEXT(ROW()-1,"0000")</f>
        <v>ID_C KMM 0028</v>
      </c>
      <c r="B29" s="27" t="s">
        <v>40</v>
      </c>
      <c r="C29" s="27" t="s">
        <v>11</v>
      </c>
      <c r="D29" s="27" t="s">
        <v>8</v>
      </c>
      <c r="E29" s="27" t="s">
        <v>12</v>
      </c>
    </row>
    <row r="30" spans="1:5">
      <c r="A30" t="str">
        <f>"ID_C "&amp;LEFT(Tab_Clients[[#This Row],[Client_Name]],1)&amp;LEFT(Tab_Clients[[#This Row],[Customer Type]],1)&amp;LEFT(Tab_Clients[[#This Row],[City]],1)&amp;" "&amp;TEXT(ROW()-1,"0000")</f>
        <v>ID_C VNM 0029</v>
      </c>
      <c r="B30" s="27" t="s">
        <v>41</v>
      </c>
      <c r="C30" s="27" t="s">
        <v>11</v>
      </c>
      <c r="D30" s="27" t="s">
        <v>10</v>
      </c>
      <c r="E30" s="27" t="s">
        <v>12</v>
      </c>
    </row>
    <row r="31" spans="1:5" hidden="1">
      <c r="A31" t="str">
        <f>"ID_C "&amp;LEFT(Tab_Clients[[#This Row],[Client_Name]],1)&amp;LEFT(Tab_Clients[[#This Row],[Customer Type]],1)&amp;LEFT(Tab_Clients[[#This Row],[City]],1)&amp;" "&amp;TEXT(ROW()-1,"0000")</f>
        <v>ID_C MMY 0030</v>
      </c>
      <c r="B31" s="27" t="s">
        <v>42</v>
      </c>
      <c r="C31" s="27" t="s">
        <v>7</v>
      </c>
      <c r="D31" s="27" t="s">
        <v>8</v>
      </c>
      <c r="E31" s="27" t="s">
        <v>15</v>
      </c>
    </row>
    <row r="32" spans="1:5">
      <c r="A32" t="str">
        <f>"ID_C "&amp;LEFT(Tab_Clients[[#This Row],[Client_Name]],1)&amp;LEFT(Tab_Clients[[#This Row],[Customer Type]],1)&amp;LEFT(Tab_Clients[[#This Row],[City]],1)&amp;" "&amp;TEXT(ROW()-1,"0000")</f>
        <v>ID_C NMM 0031</v>
      </c>
      <c r="B32" s="27" t="s">
        <v>43</v>
      </c>
      <c r="C32" s="27" t="s">
        <v>11</v>
      </c>
      <c r="D32" s="27" t="s">
        <v>8</v>
      </c>
      <c r="E32" s="27" t="s">
        <v>12</v>
      </c>
    </row>
    <row r="33" spans="1:5">
      <c r="A33" t="str">
        <f>"ID_C "&amp;LEFT(Tab_Clients[[#This Row],[Client_Name]],1)&amp;LEFT(Tab_Clients[[#This Row],[Customer Type]],1)&amp;LEFT(Tab_Clients[[#This Row],[City]],1)&amp;" "&amp;TEXT(ROW()-1,"0000")</f>
        <v>ID_C AMM 0032</v>
      </c>
      <c r="B33" s="27" t="s">
        <v>28</v>
      </c>
      <c r="C33" s="27" t="s">
        <v>11</v>
      </c>
      <c r="D33" s="27" t="s">
        <v>8</v>
      </c>
      <c r="E33" s="27" t="s">
        <v>12</v>
      </c>
    </row>
    <row r="34" spans="1:5" hidden="1">
      <c r="A34" t="str">
        <f>"ID_C "&amp;LEFT(Tab_Clients[[#This Row],[Client_Name]],1)&amp;LEFT(Tab_Clients[[#This Row],[Customer Type]],1)&amp;LEFT(Tab_Clients[[#This Row],[City]],1)&amp;" "&amp;TEXT(ROW()-1,"0000")</f>
        <v>ID_C RNY 0033</v>
      </c>
      <c r="B34" s="27" t="s">
        <v>44</v>
      </c>
      <c r="C34" s="27" t="s">
        <v>7</v>
      </c>
      <c r="D34" s="27" t="s">
        <v>10</v>
      </c>
      <c r="E34" s="27" t="s">
        <v>15</v>
      </c>
    </row>
    <row r="35" spans="1:5">
      <c r="A35" t="str">
        <f>"ID_C "&amp;LEFT(Tab_Clients[[#This Row],[Client_Name]],1)&amp;LEFT(Tab_Clients[[#This Row],[Customer Type]],1)&amp;LEFT(Tab_Clients[[#This Row],[City]],1)&amp;" "&amp;TEXT(ROW()-1,"0000")</f>
        <v>ID_C VMM 0034</v>
      </c>
      <c r="B35" s="27" t="s">
        <v>45</v>
      </c>
      <c r="C35" s="27" t="s">
        <v>11</v>
      </c>
      <c r="D35" s="27" t="s">
        <v>8</v>
      </c>
      <c r="E35" s="27" t="s">
        <v>12</v>
      </c>
    </row>
    <row r="36" spans="1:5">
      <c r="A36" t="str">
        <f>"ID_C "&amp;LEFT(Tab_Clients[[#This Row],[Client_Name]],1)&amp;LEFT(Tab_Clients[[#This Row],[Customer Type]],1)&amp;LEFT(Tab_Clients[[#This Row],[City]],1)&amp;" "&amp;TEXT(ROW()-1,"0000")</f>
        <v>ID_C PMN 0035</v>
      </c>
      <c r="B36" s="27" t="s">
        <v>46</v>
      </c>
      <c r="C36" s="27" t="s">
        <v>11</v>
      </c>
      <c r="D36" s="27" t="s">
        <v>8</v>
      </c>
      <c r="E36" s="27" t="s">
        <v>9</v>
      </c>
    </row>
    <row r="37" spans="1:5" hidden="1">
      <c r="A37" t="str">
        <f>"ID_C "&amp;LEFT(Tab_Clients[[#This Row],[Client_Name]],1)&amp;LEFT(Tab_Clients[[#This Row],[Customer Type]],1)&amp;LEFT(Tab_Clients[[#This Row],[City]],1)&amp;" "&amp;TEXT(ROW()-1,"0000")</f>
        <v>ID_C RMM 0036</v>
      </c>
      <c r="B37" s="27" t="s">
        <v>47</v>
      </c>
      <c r="C37" s="27" t="s">
        <v>7</v>
      </c>
      <c r="D37" s="27" t="s">
        <v>8</v>
      </c>
      <c r="E37" s="27" t="s">
        <v>12</v>
      </c>
    </row>
    <row r="38" spans="1:5">
      <c r="A38" t="str">
        <f>"ID_C "&amp;LEFT(Tab_Clients[[#This Row],[Client_Name]],1)&amp;LEFT(Tab_Clients[[#This Row],[Customer Type]],1)&amp;LEFT(Tab_Clients[[#This Row],[City]],1)&amp;" "&amp;TEXT(ROW()-1,"0000")</f>
        <v>ID_C KNN 0037</v>
      </c>
      <c r="B38" s="27" t="s">
        <v>48</v>
      </c>
      <c r="C38" s="27" t="s">
        <v>11</v>
      </c>
      <c r="D38" s="27" t="s">
        <v>10</v>
      </c>
      <c r="E38" s="27" t="s">
        <v>9</v>
      </c>
    </row>
    <row r="39" spans="1:5">
      <c r="A39" t="str">
        <f>"ID_C "&amp;LEFT(Tab_Clients[[#This Row],[Client_Name]],1)&amp;LEFT(Tab_Clients[[#This Row],[Customer Type]],1)&amp;LEFT(Tab_Clients[[#This Row],[City]],1)&amp;" "&amp;TEXT(ROW()-1,"0000")</f>
        <v>ID_C RMM 0038</v>
      </c>
      <c r="B39" s="27" t="s">
        <v>49</v>
      </c>
      <c r="C39" s="27" t="s">
        <v>11</v>
      </c>
      <c r="D39" s="27" t="s">
        <v>8</v>
      </c>
      <c r="E39" s="27" t="s">
        <v>12</v>
      </c>
    </row>
    <row r="40" spans="1:5" hidden="1">
      <c r="A40" t="str">
        <f>"ID_C "&amp;LEFT(Tab_Clients[[#This Row],[Client_Name]],1)&amp;LEFT(Tab_Clients[[#This Row],[Customer Type]],1)&amp;LEFT(Tab_Clients[[#This Row],[City]],1)&amp;" "&amp;TEXT(ROW()-1,"0000")</f>
        <v>ID_C AMY 0039</v>
      </c>
      <c r="B40" s="27" t="s">
        <v>50</v>
      </c>
      <c r="C40" s="27" t="s">
        <v>7</v>
      </c>
      <c r="D40" s="27" t="s">
        <v>8</v>
      </c>
      <c r="E40" s="27" t="s">
        <v>15</v>
      </c>
    </row>
    <row r="41" spans="1:5">
      <c r="A41" t="str">
        <f>"ID_C "&amp;LEFT(Tab_Clients[[#This Row],[Client_Name]],1)&amp;LEFT(Tab_Clients[[#This Row],[Customer Type]],1)&amp;LEFT(Tab_Clients[[#This Row],[City]],1)&amp;" "&amp;TEXT(ROW()-1,"0000")</f>
        <v>ID_C SMM 0040</v>
      </c>
      <c r="B41" s="27" t="s">
        <v>51</v>
      </c>
      <c r="C41" s="27" t="s">
        <v>11</v>
      </c>
      <c r="D41" s="27" t="s">
        <v>8</v>
      </c>
      <c r="E41" s="27" t="s">
        <v>12</v>
      </c>
    </row>
    <row r="42" spans="1:5">
      <c r="A42" t="str">
        <f>"ID_C "&amp;LEFT(Tab_Clients[[#This Row],[Client_Name]],1)&amp;LEFT(Tab_Clients[[#This Row],[Customer Type]],1)&amp;LEFT(Tab_Clients[[#This Row],[City]],1)&amp;" "&amp;TEXT(ROW()-1,"0000")</f>
        <v>ID_C DNN 0041</v>
      </c>
      <c r="B42" s="27" t="s">
        <v>52</v>
      </c>
      <c r="C42" s="27" t="s">
        <v>11</v>
      </c>
      <c r="D42" s="27" t="s">
        <v>10</v>
      </c>
      <c r="E42" s="27" t="s">
        <v>9</v>
      </c>
    </row>
    <row r="43" spans="1:5" hidden="1">
      <c r="A43" t="str">
        <f>"ID_C "&amp;LEFT(Tab_Clients[[#This Row],[Client_Name]],1)&amp;LEFT(Tab_Clients[[#This Row],[Customer Type]],1)&amp;LEFT(Tab_Clients[[#This Row],[City]],1)&amp;" "&amp;TEXT(ROW()-1,"0000")</f>
        <v>ID_C SMM 0042</v>
      </c>
      <c r="B43" s="27" t="s">
        <v>53</v>
      </c>
      <c r="C43" s="27" t="s">
        <v>7</v>
      </c>
      <c r="D43" s="27" t="s">
        <v>8</v>
      </c>
      <c r="E43" s="27" t="s">
        <v>12</v>
      </c>
    </row>
    <row r="44" spans="1:5">
      <c r="A44" t="str">
        <f>"ID_C "&amp;LEFT(Tab_Clients[[#This Row],[Client_Name]],1)&amp;LEFT(Tab_Clients[[#This Row],[Customer Type]],1)&amp;LEFT(Tab_Clients[[#This Row],[City]],1)&amp;" "&amp;TEXT(ROW()-1,"0000")</f>
        <v>ID_C RMY 0043</v>
      </c>
      <c r="B44" s="27" t="s">
        <v>44</v>
      </c>
      <c r="C44" s="27" t="s">
        <v>11</v>
      </c>
      <c r="D44" s="27" t="s">
        <v>8</v>
      </c>
      <c r="E44" s="27" t="s">
        <v>15</v>
      </c>
    </row>
    <row r="45" spans="1:5">
      <c r="A45" t="str">
        <f>"ID_C "&amp;LEFT(Tab_Clients[[#This Row],[Client_Name]],1)&amp;LEFT(Tab_Clients[[#This Row],[Customer Type]],1)&amp;LEFT(Tab_Clients[[#This Row],[City]],1)&amp;" "&amp;TEXT(ROW()-1,"0000")</f>
        <v>ID_C MNM 0044</v>
      </c>
      <c r="B45" s="27" t="s">
        <v>54</v>
      </c>
      <c r="C45" s="27" t="s">
        <v>11</v>
      </c>
      <c r="D45" s="27" t="s">
        <v>10</v>
      </c>
      <c r="E45" s="27" t="s">
        <v>12</v>
      </c>
    </row>
    <row r="46" spans="1:5" hidden="1">
      <c r="A46" t="str">
        <f>"ID_C "&amp;LEFT(Tab_Clients[[#This Row],[Client_Name]],1)&amp;LEFT(Tab_Clients[[#This Row],[Customer Type]],1)&amp;LEFT(Tab_Clients[[#This Row],[City]],1)&amp;" "&amp;TEXT(ROW()-1,"0000")</f>
        <v>ID_C VMN 0045</v>
      </c>
      <c r="B46" s="27" t="s">
        <v>55</v>
      </c>
      <c r="C46" s="27" t="s">
        <v>7</v>
      </c>
      <c r="D46" s="27" t="s">
        <v>8</v>
      </c>
      <c r="E46" s="27" t="s">
        <v>9</v>
      </c>
    </row>
    <row r="47" spans="1:5">
      <c r="A47" t="str">
        <f>"ID_C "&amp;LEFT(Tab_Clients[[#This Row],[Client_Name]],1)&amp;LEFT(Tab_Clients[[#This Row],[Customer Type]],1)&amp;LEFT(Tab_Clients[[#This Row],[City]],1)&amp;" "&amp;TEXT(ROW()-1,"0000")</f>
        <v>ID_C PMM 0046</v>
      </c>
      <c r="B47" s="27" t="s">
        <v>56</v>
      </c>
      <c r="C47" s="27" t="s">
        <v>11</v>
      </c>
      <c r="D47" s="27" t="s">
        <v>8</v>
      </c>
      <c r="E47" s="27" t="s">
        <v>12</v>
      </c>
    </row>
    <row r="48" spans="1:5">
      <c r="A48" t="str">
        <f>"ID_C "&amp;LEFT(Tab_Clients[[#This Row],[Client_Name]],1)&amp;LEFT(Tab_Clients[[#This Row],[Customer Type]],1)&amp;LEFT(Tab_Clients[[#This Row],[City]],1)&amp;" "&amp;TEXT(ROW()-1,"0000")</f>
        <v>ID_C RMN 0047</v>
      </c>
      <c r="B48" s="27" t="s">
        <v>57</v>
      </c>
      <c r="C48" s="27" t="s">
        <v>11</v>
      </c>
      <c r="D48" s="27" t="s">
        <v>8</v>
      </c>
      <c r="E48" s="27" t="s">
        <v>9</v>
      </c>
    </row>
    <row r="49" spans="1:5" hidden="1">
      <c r="A49" t="str">
        <f>"ID_C "&amp;LEFT(Tab_Clients[[#This Row],[Client_Name]],1)&amp;LEFT(Tab_Clients[[#This Row],[Customer Type]],1)&amp;LEFT(Tab_Clients[[#This Row],[City]],1)&amp;" "&amp;TEXT(ROW()-1,"0000")</f>
        <v>ID_C ANM 0048</v>
      </c>
      <c r="B49" s="27" t="s">
        <v>26</v>
      </c>
      <c r="C49" s="27" t="s">
        <v>7</v>
      </c>
      <c r="D49" s="27" t="s">
        <v>10</v>
      </c>
      <c r="E49" s="27" t="s">
        <v>12</v>
      </c>
    </row>
    <row r="50" spans="1:5">
      <c r="A50" t="str">
        <f>"ID_C "&amp;LEFT(Tab_Clients[[#This Row],[Client_Name]],1)&amp;LEFT(Tab_Clients[[#This Row],[Customer Type]],1)&amp;LEFT(Tab_Clients[[#This Row],[City]],1)&amp;" "&amp;TEXT(ROW()-1,"0000")</f>
        <v>ID_C RMN 0049</v>
      </c>
      <c r="B50" s="27" t="s">
        <v>58</v>
      </c>
      <c r="C50" s="27" t="s">
        <v>11</v>
      </c>
      <c r="D50" s="27" t="s">
        <v>8</v>
      </c>
      <c r="E50" s="27" t="s">
        <v>9</v>
      </c>
    </row>
    <row r="51" spans="1:5">
      <c r="A51" t="str">
        <f>"ID_C "&amp;LEFT(Tab_Clients[[#This Row],[Client_Name]],1)&amp;LEFT(Tab_Clients[[#This Row],[Customer Type]],1)&amp;LEFT(Tab_Clients[[#This Row],[City]],1)&amp;" "&amp;TEXT(ROW()-1,"0000")</f>
        <v>ID_C RMM 0050</v>
      </c>
      <c r="B51" s="27" t="s">
        <v>59</v>
      </c>
      <c r="C51" s="27" t="s">
        <v>11</v>
      </c>
      <c r="D51" s="27" t="s">
        <v>8</v>
      </c>
      <c r="E51" s="27" t="s">
        <v>12</v>
      </c>
    </row>
    <row r="52" spans="1:5" hidden="1">
      <c r="A52" t="str">
        <f>"ID_C "&amp;LEFT(Tab_Clients[[#This Row],[Client_Name]],1)&amp;LEFT(Tab_Clients[[#This Row],[Customer Type]],1)&amp;LEFT(Tab_Clients[[#This Row],[City]],1)&amp;" "&amp;TEXT(ROW()-1,"0000")</f>
        <v>ID_C AMN 0051</v>
      </c>
      <c r="B52" s="27" t="s">
        <v>60</v>
      </c>
      <c r="C52" s="27" t="s">
        <v>7</v>
      </c>
      <c r="D52" s="27" t="s">
        <v>8</v>
      </c>
      <c r="E52" s="27" t="s">
        <v>9</v>
      </c>
    </row>
    <row r="53" spans="1:5">
      <c r="A53" t="str">
        <f>"ID_C "&amp;LEFT(Tab_Clients[[#This Row],[Client_Name]],1)&amp;LEFT(Tab_Clients[[#This Row],[Customer Type]],1)&amp;LEFT(Tab_Clients[[#This Row],[City]],1)&amp;" "&amp;TEXT(ROW()-1,"0000")</f>
        <v>ID_C SNM 0052</v>
      </c>
      <c r="B53" s="27" t="s">
        <v>61</v>
      </c>
      <c r="C53" s="27" t="s">
        <v>11</v>
      </c>
      <c r="D53" s="27" t="s">
        <v>10</v>
      </c>
      <c r="E53" s="27" t="s">
        <v>12</v>
      </c>
    </row>
    <row r="54" spans="1:5">
      <c r="A54" t="str">
        <f>"ID_C "&amp;LEFT(Tab_Clients[[#This Row],[Client_Name]],1)&amp;LEFT(Tab_Clients[[#This Row],[Customer Type]],1)&amp;LEFT(Tab_Clients[[#This Row],[City]],1)&amp;" "&amp;TEXT(ROW()-1,"0000")</f>
        <v>ID_C SMN 0053</v>
      </c>
      <c r="B54" s="27" t="s">
        <v>62</v>
      </c>
      <c r="C54" s="27" t="s">
        <v>11</v>
      </c>
      <c r="D54" s="27" t="s">
        <v>8</v>
      </c>
      <c r="E54" s="27" t="s">
        <v>9</v>
      </c>
    </row>
    <row r="55" spans="1:5" hidden="1">
      <c r="A55" t="str">
        <f>"ID_C "&amp;LEFT(Tab_Clients[[#This Row],[Client_Name]],1)&amp;LEFT(Tab_Clients[[#This Row],[Customer Type]],1)&amp;LEFT(Tab_Clients[[#This Row],[City]],1)&amp;" "&amp;TEXT(ROW()-1,"0000")</f>
        <v>ID_C AMM 0054</v>
      </c>
      <c r="B55" s="27" t="s">
        <v>63</v>
      </c>
      <c r="C55" s="27" t="s">
        <v>7</v>
      </c>
      <c r="D55" s="27" t="s">
        <v>8</v>
      </c>
      <c r="E55" s="27" t="s">
        <v>12</v>
      </c>
    </row>
    <row r="56" spans="1:5">
      <c r="A56" t="str">
        <f>"ID_C "&amp;LEFT(Tab_Clients[[#This Row],[Client_Name]],1)&amp;LEFT(Tab_Clients[[#This Row],[Customer Type]],1)&amp;LEFT(Tab_Clients[[#This Row],[City]],1)&amp;" "&amp;TEXT(ROW()-1,"0000")</f>
        <v>ID_C AMN 0055</v>
      </c>
      <c r="B56" s="27" t="s">
        <v>64</v>
      </c>
      <c r="C56" s="27" t="s">
        <v>11</v>
      </c>
      <c r="D56" s="27" t="s">
        <v>8</v>
      </c>
      <c r="E56" s="27" t="s">
        <v>9</v>
      </c>
    </row>
    <row r="57" spans="1:5">
      <c r="A57" t="str">
        <f>"ID_C "&amp;LEFT(Tab_Clients[[#This Row],[Client_Name]],1)&amp;LEFT(Tab_Clients[[#This Row],[Customer Type]],1)&amp;LEFT(Tab_Clients[[#This Row],[City]],1)&amp;" "&amp;TEXT(ROW()-1,"0000")</f>
        <v>ID_C ANM 0056</v>
      </c>
      <c r="B57" s="27" t="s">
        <v>65</v>
      </c>
      <c r="C57" s="27" t="s">
        <v>11</v>
      </c>
      <c r="D57" s="27" t="s">
        <v>10</v>
      </c>
      <c r="E57" s="27" t="s">
        <v>12</v>
      </c>
    </row>
    <row r="58" spans="1:5" hidden="1">
      <c r="A58" t="str">
        <f>"ID_C "&amp;LEFT(Tab_Clients[[#This Row],[Client_Name]],1)&amp;LEFT(Tab_Clients[[#This Row],[Customer Type]],1)&amp;LEFT(Tab_Clients[[#This Row],[City]],1)&amp;" "&amp;TEXT(ROW()-1,"0000")</f>
        <v>ID_C NMN 0057</v>
      </c>
      <c r="B58" s="27" t="s">
        <v>66</v>
      </c>
      <c r="C58" s="27" t="s">
        <v>7</v>
      </c>
      <c r="D58" s="27" t="s">
        <v>8</v>
      </c>
      <c r="E58" s="27" t="s">
        <v>9</v>
      </c>
    </row>
    <row r="59" spans="1:5">
      <c r="A59" t="str">
        <f>"ID_C "&amp;LEFT(Tab_Clients[[#This Row],[Client_Name]],1)&amp;LEFT(Tab_Clients[[#This Row],[Customer Type]],1)&amp;LEFT(Tab_Clients[[#This Row],[City]],1)&amp;" "&amp;TEXT(ROW()-1,"0000")</f>
        <v>ID_C RMN 0058</v>
      </c>
      <c r="B59" s="27" t="s">
        <v>67</v>
      </c>
      <c r="C59" s="27" t="s">
        <v>11</v>
      </c>
      <c r="D59" s="27" t="s">
        <v>8</v>
      </c>
      <c r="E59" s="27" t="s">
        <v>9</v>
      </c>
    </row>
    <row r="60" spans="1:5">
      <c r="A60" t="str">
        <f>"ID_C "&amp;LEFT(Tab_Clients[[#This Row],[Client_Name]],1)&amp;LEFT(Tab_Clients[[#This Row],[Customer Type]],1)&amp;LEFT(Tab_Clients[[#This Row],[City]],1)&amp;" "&amp;TEXT(ROW()-1,"0000")</f>
        <v>ID_C RMM 0059</v>
      </c>
      <c r="B60" s="27" t="s">
        <v>68</v>
      </c>
      <c r="C60" s="27" t="s">
        <v>11</v>
      </c>
      <c r="D60" s="27" t="s">
        <v>8</v>
      </c>
      <c r="E60" s="27" t="s">
        <v>12</v>
      </c>
    </row>
    <row r="61" spans="1:5" hidden="1">
      <c r="A61" t="str">
        <f>"ID_C "&amp;LEFT(Tab_Clients[[#This Row],[Client_Name]],1)&amp;LEFT(Tab_Clients[[#This Row],[Customer Type]],1)&amp;LEFT(Tab_Clients[[#This Row],[City]],1)&amp;" "&amp;TEXT(ROW()-1,"0000")</f>
        <v>ID_C RNN 0060</v>
      </c>
      <c r="B61" s="27" t="s">
        <v>69</v>
      </c>
      <c r="C61" s="27" t="s">
        <v>7</v>
      </c>
      <c r="D61" s="27" t="s">
        <v>10</v>
      </c>
      <c r="E61" s="27" t="s">
        <v>9</v>
      </c>
    </row>
    <row r="62" spans="1:5">
      <c r="A62" t="str">
        <f>"ID_C "&amp;LEFT(Tab_Clients[[#This Row],[Client_Name]],1)&amp;LEFT(Tab_Clients[[#This Row],[Customer Type]],1)&amp;LEFT(Tab_Clients[[#This Row],[City]],1)&amp;" "&amp;TEXT(ROW()-1,"0000")</f>
        <v>ID_C RMM 0061</v>
      </c>
      <c r="B62" s="27" t="s">
        <v>70</v>
      </c>
      <c r="C62" s="27" t="s">
        <v>11</v>
      </c>
      <c r="D62" s="27" t="s">
        <v>8</v>
      </c>
      <c r="E62" s="27" t="s">
        <v>12</v>
      </c>
    </row>
    <row r="63" spans="1:5">
      <c r="A63" t="str">
        <f>"ID_C "&amp;LEFT(Tab_Clients[[#This Row],[Client_Name]],1)&amp;LEFT(Tab_Clients[[#This Row],[Customer Type]],1)&amp;LEFT(Tab_Clients[[#This Row],[City]],1)&amp;" "&amp;TEXT(ROW()-1,"0000")</f>
        <v>ID_C DMN 0062</v>
      </c>
      <c r="B63" s="27" t="s">
        <v>71</v>
      </c>
      <c r="C63" s="27" t="s">
        <v>11</v>
      </c>
      <c r="D63" s="27" t="s">
        <v>8</v>
      </c>
      <c r="E63" s="27" t="s">
        <v>9</v>
      </c>
    </row>
    <row r="64" spans="1:5" hidden="1">
      <c r="A64" t="str">
        <f>"ID_C "&amp;LEFT(Tab_Clients[[#This Row],[Client_Name]],1)&amp;LEFT(Tab_Clients[[#This Row],[Customer Type]],1)&amp;LEFT(Tab_Clients[[#This Row],[City]],1)&amp;" "&amp;TEXT(ROW()-1,"0000")</f>
        <v>ID_C VMM 0063</v>
      </c>
      <c r="B64" s="27" t="s">
        <v>72</v>
      </c>
      <c r="C64" s="27" t="s">
        <v>7</v>
      </c>
      <c r="D64" s="27" t="s">
        <v>8</v>
      </c>
      <c r="E64" s="27" t="s">
        <v>12</v>
      </c>
    </row>
    <row r="65" spans="1:5">
      <c r="A65" t="str">
        <f>"ID_C "&amp;LEFT(Tab_Clients[[#This Row],[Client_Name]],1)&amp;LEFT(Tab_Clients[[#This Row],[Customer Type]],1)&amp;LEFT(Tab_Clients[[#This Row],[City]],1)&amp;" "&amp;TEXT(ROW()-1,"0000")</f>
        <v>ID_C KNN 0064</v>
      </c>
      <c r="B65" s="27" t="s">
        <v>73</v>
      </c>
      <c r="C65" s="27" t="s">
        <v>11</v>
      </c>
      <c r="D65" s="27" t="s">
        <v>10</v>
      </c>
      <c r="E65" s="27" t="s">
        <v>9</v>
      </c>
    </row>
    <row r="66" spans="1:5">
      <c r="A66" t="str">
        <f>"ID_C "&amp;LEFT(Tab_Clients[[#This Row],[Client_Name]],1)&amp;LEFT(Tab_Clients[[#This Row],[Customer Type]],1)&amp;LEFT(Tab_Clients[[#This Row],[City]],1)&amp;" "&amp;TEXT(ROW()-1,"0000")</f>
        <v>ID_C PMM 0065</v>
      </c>
      <c r="B66" s="27" t="s">
        <v>74</v>
      </c>
      <c r="C66" s="27" t="s">
        <v>11</v>
      </c>
      <c r="D66" s="27" t="s">
        <v>8</v>
      </c>
      <c r="E66" s="27" t="s">
        <v>12</v>
      </c>
    </row>
    <row r="67" spans="1:5" hidden="1">
      <c r="A67" t="str">
        <f>"ID_C "&amp;LEFT(Tab_Clients[[#This Row],[Client_Name]],1)&amp;LEFT(Tab_Clients[[#This Row],[Customer Type]],1)&amp;LEFT(Tab_Clients[[#This Row],[City]],1)&amp;" "&amp;TEXT(ROW()-1,"0000")</f>
        <v>ID_C ANN 0066</v>
      </c>
      <c r="B67" s="27" t="s">
        <v>75</v>
      </c>
      <c r="C67" s="27" t="s">
        <v>7</v>
      </c>
      <c r="D67" s="27" t="s">
        <v>10</v>
      </c>
      <c r="E67" s="27" t="s">
        <v>9</v>
      </c>
    </row>
    <row r="68" spans="1:5">
      <c r="A68" t="str">
        <f>"ID_C "&amp;LEFT(Tab_Clients[[#This Row],[Client_Name]],1)&amp;LEFT(Tab_Clients[[#This Row],[Customer Type]],1)&amp;LEFT(Tab_Clients[[#This Row],[City]],1)&amp;" "&amp;TEXT(ROW()-1,"0000")</f>
        <v>ID_C AMM 0067</v>
      </c>
      <c r="B68" s="27" t="s">
        <v>76</v>
      </c>
      <c r="C68" s="27" t="s">
        <v>11</v>
      </c>
      <c r="D68" s="27" t="s">
        <v>8</v>
      </c>
      <c r="E68" s="27" t="s">
        <v>12</v>
      </c>
    </row>
    <row r="69" spans="1:5">
      <c r="A69" t="str">
        <f>"ID_C "&amp;LEFT(Tab_Clients[[#This Row],[Client_Name]],1)&amp;LEFT(Tab_Clients[[#This Row],[Customer Type]],1)&amp;LEFT(Tab_Clients[[#This Row],[City]],1)&amp;" "&amp;TEXT(ROW()-1,"0000")</f>
        <v>ID_C AMN 0068</v>
      </c>
      <c r="B69" s="27" t="s">
        <v>77</v>
      </c>
      <c r="C69" s="27" t="s">
        <v>11</v>
      </c>
      <c r="D69" s="27" t="s">
        <v>8</v>
      </c>
      <c r="E69" s="27" t="s">
        <v>9</v>
      </c>
    </row>
    <row r="70" spans="1:5" hidden="1">
      <c r="A70" t="str">
        <f>"ID_C "&amp;LEFT(Tab_Clients[[#This Row],[Client_Name]],1)&amp;LEFT(Tab_Clients[[#This Row],[Customer Type]],1)&amp;LEFT(Tab_Clients[[#This Row],[City]],1)&amp;" "&amp;TEXT(ROW()-1,"0000")</f>
        <v>ID_C RMM 0069</v>
      </c>
      <c r="B70" s="27" t="s">
        <v>70</v>
      </c>
      <c r="C70" s="27" t="s">
        <v>7</v>
      </c>
      <c r="D70" s="27" t="s">
        <v>8</v>
      </c>
      <c r="E70" s="27" t="s">
        <v>12</v>
      </c>
    </row>
    <row r="71" spans="1:5">
      <c r="A71" t="str">
        <f>"ID_C "&amp;LEFT(Tab_Clients[[#This Row],[Client_Name]],1)&amp;LEFT(Tab_Clients[[#This Row],[Customer Type]],1)&amp;LEFT(Tab_Clients[[#This Row],[City]],1)&amp;" "&amp;TEXT(ROW()-1,"0000")</f>
        <v>ID_C INM 0070</v>
      </c>
      <c r="B71" s="27" t="s">
        <v>78</v>
      </c>
      <c r="C71" s="27" t="s">
        <v>11</v>
      </c>
      <c r="D71" s="27" t="s">
        <v>10</v>
      </c>
      <c r="E71" s="27" t="s">
        <v>12</v>
      </c>
    </row>
    <row r="72" spans="1:5">
      <c r="A72" t="str">
        <f>"ID_C "&amp;LEFT(Tab_Clients[[#This Row],[Client_Name]],1)&amp;LEFT(Tab_Clients[[#This Row],[Customer Type]],1)&amp;LEFT(Tab_Clients[[#This Row],[City]],1)&amp;" "&amp;TEXT(ROW()-1,"0000")</f>
        <v>ID_C LMY 0071</v>
      </c>
      <c r="B72" s="27" t="s">
        <v>79</v>
      </c>
      <c r="C72" s="27" t="s">
        <v>11</v>
      </c>
      <c r="D72" s="27" t="s">
        <v>8</v>
      </c>
      <c r="E72" s="27" t="s">
        <v>15</v>
      </c>
    </row>
    <row r="73" spans="1:5" hidden="1">
      <c r="A73" t="str">
        <f>"ID_C "&amp;LEFT(Tab_Clients[[#This Row],[Client_Name]],1)&amp;LEFT(Tab_Clients[[#This Row],[Customer Type]],1)&amp;LEFT(Tab_Clients[[#This Row],[City]],1)&amp;" "&amp;TEXT(ROW()-1,"0000")</f>
        <v>ID_C RMM 0072</v>
      </c>
      <c r="B73" s="27" t="s">
        <v>80</v>
      </c>
      <c r="C73" s="27" t="s">
        <v>7</v>
      </c>
      <c r="D73" s="27" t="s">
        <v>8</v>
      </c>
      <c r="E73" s="27" t="s">
        <v>12</v>
      </c>
    </row>
    <row r="74" spans="1:5">
      <c r="A74" t="str">
        <f>"ID_C "&amp;LEFT(Tab_Clients[[#This Row],[Client_Name]],1)&amp;LEFT(Tab_Clients[[#This Row],[Customer Type]],1)&amp;LEFT(Tab_Clients[[#This Row],[City]],1)&amp;" "&amp;TEXT(ROW()-1,"0000")</f>
        <v>ID_C RMN 0073</v>
      </c>
      <c r="B74" s="27" t="s">
        <v>81</v>
      </c>
      <c r="C74" s="27" t="s">
        <v>11</v>
      </c>
      <c r="D74" s="27" t="s">
        <v>8</v>
      </c>
      <c r="E74" s="27" t="s">
        <v>9</v>
      </c>
    </row>
    <row r="75" spans="1:5">
      <c r="A75" t="str">
        <f>"ID_C "&amp;LEFT(Tab_Clients[[#This Row],[Client_Name]],1)&amp;LEFT(Tab_Clients[[#This Row],[Customer Type]],1)&amp;LEFT(Tab_Clients[[#This Row],[City]],1)&amp;" "&amp;TEXT(ROW()-1,"0000")</f>
        <v>ID_C VNM 0074</v>
      </c>
      <c r="B75" s="27" t="s">
        <v>25</v>
      </c>
      <c r="C75" s="27" t="s">
        <v>11</v>
      </c>
      <c r="D75" s="27" t="s">
        <v>10</v>
      </c>
      <c r="E75" s="27" t="s">
        <v>12</v>
      </c>
    </row>
    <row r="76" spans="1:5" hidden="1">
      <c r="A76" t="str">
        <f>"ID_C "&amp;LEFT(Tab_Clients[[#This Row],[Client_Name]],1)&amp;LEFT(Tab_Clients[[#This Row],[Customer Type]],1)&amp;LEFT(Tab_Clients[[#This Row],[City]],1)&amp;" "&amp;TEXT(ROW()-1,"0000")</f>
        <v>ID_C AMY 0075</v>
      </c>
      <c r="B76" s="27" t="s">
        <v>82</v>
      </c>
      <c r="C76" s="27" t="s">
        <v>7</v>
      </c>
      <c r="D76" s="27" t="s">
        <v>8</v>
      </c>
      <c r="E76" s="27" t="s">
        <v>15</v>
      </c>
    </row>
    <row r="77" spans="1:5">
      <c r="A77" t="str">
        <f>"ID_C "&amp;LEFT(Tab_Clients[[#This Row],[Client_Name]],1)&amp;LEFT(Tab_Clients[[#This Row],[Customer Type]],1)&amp;LEFT(Tab_Clients[[#This Row],[City]],1)&amp;" "&amp;TEXT(ROW()-1,"0000")</f>
        <v>ID_C NNM 0076</v>
      </c>
      <c r="B77" s="27" t="s">
        <v>83</v>
      </c>
      <c r="C77" s="27" t="s">
        <v>11</v>
      </c>
      <c r="D77" s="27" t="s">
        <v>10</v>
      </c>
      <c r="E77" s="27" t="s">
        <v>12</v>
      </c>
    </row>
    <row r="78" spans="1:5">
      <c r="A78" t="str">
        <f>"ID_C "&amp;LEFT(Tab_Clients[[#This Row],[Client_Name]],1)&amp;LEFT(Tab_Clients[[#This Row],[Customer Type]],1)&amp;LEFT(Tab_Clients[[#This Row],[City]],1)&amp;" "&amp;TEXT(ROW()-1,"0000")</f>
        <v>ID_C KMN 0077</v>
      </c>
      <c r="B78" s="27" t="s">
        <v>84</v>
      </c>
      <c r="C78" s="27" t="s">
        <v>11</v>
      </c>
      <c r="D78" s="27" t="s">
        <v>8</v>
      </c>
      <c r="E78" s="27" t="s">
        <v>9</v>
      </c>
    </row>
    <row r="79" spans="1:5" hidden="1">
      <c r="A79" t="str">
        <f>"ID_C "&amp;LEFT(Tab_Clients[[#This Row],[Client_Name]],1)&amp;LEFT(Tab_Clients[[#This Row],[Customer Type]],1)&amp;LEFT(Tab_Clients[[#This Row],[City]],1)&amp;" "&amp;TEXT(ROW()-1,"0000")</f>
        <v>ID_C AMM 0078</v>
      </c>
      <c r="B79" s="27" t="s">
        <v>85</v>
      </c>
      <c r="C79" s="27" t="s">
        <v>7</v>
      </c>
      <c r="D79" s="27" t="s">
        <v>8</v>
      </c>
      <c r="E79" s="27" t="s">
        <v>12</v>
      </c>
    </row>
    <row r="80" spans="1:5">
      <c r="A80" t="str">
        <f>"ID_C "&amp;LEFT(Tab_Clients[[#This Row],[Client_Name]],1)&amp;LEFT(Tab_Clients[[#This Row],[Customer Type]],1)&amp;LEFT(Tab_Clients[[#This Row],[City]],1)&amp;" "&amp;TEXT(ROW()-1,"0000")</f>
        <v>ID_C MMY 0079</v>
      </c>
      <c r="B80" s="27" t="s">
        <v>86</v>
      </c>
      <c r="C80" s="27" t="s">
        <v>11</v>
      </c>
      <c r="D80" s="27" t="s">
        <v>8</v>
      </c>
      <c r="E80" s="27" t="s">
        <v>15</v>
      </c>
    </row>
    <row r="81" spans="1:5">
      <c r="A81" t="str">
        <f>"ID_C "&amp;LEFT(Tab_Clients[[#This Row],[Client_Name]],1)&amp;LEFT(Tab_Clients[[#This Row],[Customer Type]],1)&amp;LEFT(Tab_Clients[[#This Row],[City]],1)&amp;" "&amp;TEXT(ROW()-1,"0000")</f>
        <v>ID_C ANM 0080</v>
      </c>
      <c r="B81" s="27" t="s">
        <v>28</v>
      </c>
      <c r="C81" s="27" t="s">
        <v>11</v>
      </c>
      <c r="D81" s="27" t="s">
        <v>10</v>
      </c>
      <c r="E81" s="27" t="s">
        <v>12</v>
      </c>
    </row>
    <row r="82" spans="1:5" hidden="1">
      <c r="A82" t="str">
        <f>"ID_C "&amp;LEFT(Tab_Clients[[#This Row],[Client_Name]],1)&amp;LEFT(Tab_Clients[[#This Row],[Customer Type]],1)&amp;LEFT(Tab_Clients[[#This Row],[City]],1)&amp;" "&amp;TEXT(ROW()-1,"0000")</f>
        <v>ID_C RMN 0081</v>
      </c>
      <c r="B82" s="27" t="s">
        <v>87</v>
      </c>
      <c r="C82" s="27" t="s">
        <v>7</v>
      </c>
      <c r="D82" s="27" t="s">
        <v>8</v>
      </c>
      <c r="E82" s="27" t="s">
        <v>9</v>
      </c>
    </row>
    <row r="83" spans="1:5">
      <c r="A83" t="str">
        <f>"ID_C "&amp;LEFT(Tab_Clients[[#This Row],[Client_Name]],1)&amp;LEFT(Tab_Clients[[#This Row],[Customer Type]],1)&amp;LEFT(Tab_Clients[[#This Row],[City]],1)&amp;" "&amp;TEXT(ROW()-1,"0000")</f>
        <v>ID_C RMM 0082</v>
      </c>
      <c r="B83" s="27" t="s">
        <v>88</v>
      </c>
      <c r="C83" s="27" t="s">
        <v>11</v>
      </c>
      <c r="D83" s="27" t="s">
        <v>8</v>
      </c>
      <c r="E83" s="27" t="s">
        <v>12</v>
      </c>
    </row>
    <row r="84" spans="1:5">
      <c r="A84" t="str">
        <f>"ID_C "&amp;LEFT(Tab_Clients[[#This Row],[Client_Name]],1)&amp;LEFT(Tab_Clients[[#This Row],[Customer Type]],1)&amp;LEFT(Tab_Clients[[#This Row],[City]],1)&amp;" "&amp;TEXT(ROW()-1,"0000")</f>
        <v>ID_C PMY 0083</v>
      </c>
      <c r="B84" s="27" t="s">
        <v>89</v>
      </c>
      <c r="C84" s="27" t="s">
        <v>11</v>
      </c>
      <c r="D84" s="27" t="s">
        <v>8</v>
      </c>
      <c r="E84" s="27" t="s">
        <v>15</v>
      </c>
    </row>
    <row r="85" spans="1:5" hidden="1">
      <c r="A85" t="str">
        <f>"ID_C "&amp;LEFT(Tab_Clients[[#This Row],[Client_Name]],1)&amp;LEFT(Tab_Clients[[#This Row],[Customer Type]],1)&amp;LEFT(Tab_Clients[[#This Row],[City]],1)&amp;" "&amp;TEXT(ROW()-1,"0000")</f>
        <v>ID_C MNM 0084</v>
      </c>
      <c r="B85" s="27" t="s">
        <v>90</v>
      </c>
      <c r="C85" s="27" t="s">
        <v>7</v>
      </c>
      <c r="D85" s="27" t="s">
        <v>10</v>
      </c>
      <c r="E85" s="27" t="s">
        <v>12</v>
      </c>
    </row>
    <row r="86" spans="1:5">
      <c r="A86" t="str">
        <f>"ID_C "&amp;LEFT(Tab_Clients[[#This Row],[Client_Name]],1)&amp;LEFT(Tab_Clients[[#This Row],[Customer Type]],1)&amp;LEFT(Tab_Clients[[#This Row],[City]],1)&amp;" "&amp;TEXT(ROW()-1,"0000")</f>
        <v>ID_C MMN 0085</v>
      </c>
      <c r="B86" s="27" t="s">
        <v>91</v>
      </c>
      <c r="C86" s="27" t="s">
        <v>11</v>
      </c>
      <c r="D86" s="27" t="s">
        <v>8</v>
      </c>
      <c r="E86" s="27" t="s">
        <v>9</v>
      </c>
    </row>
    <row r="87" spans="1:5">
      <c r="A87" t="str">
        <f>"ID_C "&amp;LEFT(Tab_Clients[[#This Row],[Client_Name]],1)&amp;LEFT(Tab_Clients[[#This Row],[Customer Type]],1)&amp;LEFT(Tab_Clients[[#This Row],[City]],1)&amp;" "&amp;TEXT(ROW()-1,"0000")</f>
        <v>ID_C RMM 0086</v>
      </c>
      <c r="B87" s="27" t="s">
        <v>92</v>
      </c>
      <c r="C87" s="27" t="s">
        <v>11</v>
      </c>
      <c r="D87" s="27" t="s">
        <v>8</v>
      </c>
      <c r="E87" s="27" t="s">
        <v>12</v>
      </c>
    </row>
    <row r="88" spans="1:5" hidden="1">
      <c r="A88" t="str">
        <f>"ID_C "&amp;LEFT(Tab_Clients[[#This Row],[Client_Name]],1)&amp;LEFT(Tab_Clients[[#This Row],[Customer Type]],1)&amp;LEFT(Tab_Clients[[#This Row],[City]],1)&amp;" "&amp;TEXT(ROW()-1,"0000")</f>
        <v>ID_C AMY 0087</v>
      </c>
      <c r="B88" s="27" t="s">
        <v>93</v>
      </c>
      <c r="C88" s="27" t="s">
        <v>7</v>
      </c>
      <c r="D88" s="27" t="s">
        <v>8</v>
      </c>
      <c r="E88" s="27" t="s">
        <v>15</v>
      </c>
    </row>
    <row r="89" spans="1:5">
      <c r="A89" t="str">
        <f>"ID_C "&amp;LEFT(Tab_Clients[[#This Row],[Client_Name]],1)&amp;LEFT(Tab_Clients[[#This Row],[Customer Type]],1)&amp;LEFT(Tab_Clients[[#This Row],[City]],1)&amp;" "&amp;TEXT(ROW()-1,"0000")</f>
        <v>ID_C SNM 0088</v>
      </c>
      <c r="B89" s="27" t="s">
        <v>94</v>
      </c>
      <c r="C89" s="27" t="s">
        <v>11</v>
      </c>
      <c r="D89" s="27" t="s">
        <v>10</v>
      </c>
      <c r="E89" s="27" t="s">
        <v>12</v>
      </c>
    </row>
    <row r="90" spans="1:5">
      <c r="A90" t="str">
        <f>"ID_C "&amp;LEFT(Tab_Clients[[#This Row],[Client_Name]],1)&amp;LEFT(Tab_Clients[[#This Row],[Customer Type]],1)&amp;LEFT(Tab_Clients[[#This Row],[City]],1)&amp;" "&amp;TEXT(ROW()-1,"0000")</f>
        <v>ID_C AMN 0089</v>
      </c>
      <c r="B90" s="27" t="s">
        <v>95</v>
      </c>
      <c r="C90" s="27" t="s">
        <v>11</v>
      </c>
      <c r="D90" s="27" t="s">
        <v>8</v>
      </c>
      <c r="E90" s="27" t="s">
        <v>9</v>
      </c>
    </row>
    <row r="91" spans="1:5" hidden="1">
      <c r="A91" t="str">
        <f>"ID_C "&amp;LEFT(Tab_Clients[[#This Row],[Client_Name]],1)&amp;LEFT(Tab_Clients[[#This Row],[Customer Type]],1)&amp;LEFT(Tab_Clients[[#This Row],[City]],1)&amp;" "&amp;TEXT(ROW()-1,"0000")</f>
        <v>ID_C RMM 0090</v>
      </c>
      <c r="B91" s="27" t="s">
        <v>96</v>
      </c>
      <c r="C91" s="27" t="s">
        <v>7</v>
      </c>
      <c r="D91" s="27" t="s">
        <v>8</v>
      </c>
      <c r="E91" s="27" t="s">
        <v>12</v>
      </c>
    </row>
    <row r="92" spans="1:5">
      <c r="A92" t="str">
        <f>"ID_C "&amp;LEFT(Tab_Clients[[#This Row],[Client_Name]],1)&amp;LEFT(Tab_Clients[[#This Row],[Customer Type]],1)&amp;LEFT(Tab_Clients[[#This Row],[City]],1)&amp;" "&amp;TEXT(ROW()-1,"0000")</f>
        <v>ID_C AMY 0091</v>
      </c>
      <c r="B92" s="27" t="s">
        <v>93</v>
      </c>
      <c r="C92" s="27" t="s">
        <v>11</v>
      </c>
      <c r="D92" s="27" t="s">
        <v>8</v>
      </c>
      <c r="E92" s="27" t="s">
        <v>15</v>
      </c>
    </row>
    <row r="93" spans="1:5">
      <c r="A93" t="str">
        <f>"ID_C "&amp;LEFT(Tab_Clients[[#This Row],[Client_Name]],1)&amp;LEFT(Tab_Clients[[#This Row],[Customer Type]],1)&amp;LEFT(Tab_Clients[[#This Row],[City]],1)&amp;" "&amp;TEXT(ROW()-1,"0000")</f>
        <v>ID_C RNM 0092</v>
      </c>
      <c r="B93" s="27" t="s">
        <v>96</v>
      </c>
      <c r="C93" s="27" t="s">
        <v>11</v>
      </c>
      <c r="D93" s="27" t="s">
        <v>10</v>
      </c>
      <c r="E93" s="27" t="s">
        <v>12</v>
      </c>
    </row>
    <row r="94" spans="1:5" hidden="1">
      <c r="A94" t="str">
        <f>"ID_C "&amp;LEFT(Tab_Clients[[#This Row],[Client_Name]],1)&amp;LEFT(Tab_Clients[[#This Row],[Customer Type]],1)&amp;LEFT(Tab_Clients[[#This Row],[City]],1)&amp;" "&amp;TEXT(ROW()-1,"0000")</f>
        <v>ID_C KMY 0093</v>
      </c>
      <c r="B94" s="27" t="s">
        <v>97</v>
      </c>
      <c r="C94" s="27" t="s">
        <v>7</v>
      </c>
      <c r="D94" s="27" t="s">
        <v>8</v>
      </c>
      <c r="E94" s="27" t="s">
        <v>15</v>
      </c>
    </row>
    <row r="95" spans="1:5">
      <c r="A95" t="str">
        <f>"ID_C "&amp;LEFT(Tab_Clients[[#This Row],[Client_Name]],1)&amp;LEFT(Tab_Clients[[#This Row],[Customer Type]],1)&amp;LEFT(Tab_Clients[[#This Row],[City]],1)&amp;" "&amp;TEXT(ROW()-1,"0000")</f>
        <v>ID_C LMM 0094</v>
      </c>
      <c r="B95" s="27" t="s">
        <v>98</v>
      </c>
      <c r="C95" s="27" t="s">
        <v>11</v>
      </c>
      <c r="D95" s="27" t="s">
        <v>8</v>
      </c>
      <c r="E95" s="27" t="s">
        <v>12</v>
      </c>
    </row>
    <row r="96" spans="1:5">
      <c r="A96" t="str">
        <f>"ID_C "&amp;LEFT(Tab_Clients[[#This Row],[Client_Name]],1)&amp;LEFT(Tab_Clients[[#This Row],[Customer Type]],1)&amp;LEFT(Tab_Clients[[#This Row],[City]],1)&amp;" "&amp;TEXT(ROW()-1,"0000")</f>
        <v>ID_C KMY 0095</v>
      </c>
      <c r="B96" s="27" t="s">
        <v>99</v>
      </c>
      <c r="C96" s="27" t="s">
        <v>11</v>
      </c>
      <c r="D96" s="27" t="s">
        <v>8</v>
      </c>
      <c r="E96" s="27" t="s">
        <v>15</v>
      </c>
    </row>
    <row r="97" spans="1:5" hidden="1">
      <c r="A97" t="str">
        <f>"ID_C "&amp;LEFT(Tab_Clients[[#This Row],[Client_Name]],1)&amp;LEFT(Tab_Clients[[#This Row],[Customer Type]],1)&amp;LEFT(Tab_Clients[[#This Row],[City]],1)&amp;" "&amp;TEXT(ROW()-1,"0000")</f>
        <v>ID_C SNM 0096</v>
      </c>
      <c r="B97" s="27" t="s">
        <v>100</v>
      </c>
      <c r="C97" s="27" t="s">
        <v>7</v>
      </c>
      <c r="D97" s="27" t="s">
        <v>10</v>
      </c>
      <c r="E97" s="27" t="s">
        <v>12</v>
      </c>
    </row>
    <row r="98" spans="1:5">
      <c r="A98" t="str">
        <f>"ID_C "&amp;LEFT(Tab_Clients[[#This Row],[Client_Name]],1)&amp;LEFT(Tab_Clients[[#This Row],[Customer Type]],1)&amp;LEFT(Tab_Clients[[#This Row],[City]],1)&amp;" "&amp;TEXT(ROW()-1,"0000")</f>
        <v>ID_C RMY 0097</v>
      </c>
      <c r="B98" s="27" t="s">
        <v>101</v>
      </c>
      <c r="C98" s="27" t="s">
        <v>11</v>
      </c>
      <c r="D98" s="27" t="s">
        <v>8</v>
      </c>
      <c r="E98" s="27" t="s">
        <v>15</v>
      </c>
    </row>
    <row r="99" spans="1:5">
      <c r="A99" t="str">
        <f>"ID_C "&amp;LEFT(Tab_Clients[[#This Row],[Client_Name]],1)&amp;LEFT(Tab_Clients[[#This Row],[Customer Type]],1)&amp;LEFT(Tab_Clients[[#This Row],[City]],1)&amp;" "&amp;TEXT(ROW()-1,"0000")</f>
        <v>ID_C NMM 0098</v>
      </c>
      <c r="B99" s="27" t="s">
        <v>102</v>
      </c>
      <c r="C99" s="27" t="s">
        <v>11</v>
      </c>
      <c r="D99" s="27" t="s">
        <v>8</v>
      </c>
      <c r="E99" s="27" t="s">
        <v>12</v>
      </c>
    </row>
    <row r="100" spans="1:5" hidden="1">
      <c r="A100" t="str">
        <f>"ID_C "&amp;LEFT(Tab_Clients[[#This Row],[Client_Name]],1)&amp;LEFT(Tab_Clients[[#This Row],[Customer Type]],1)&amp;LEFT(Tab_Clients[[#This Row],[City]],1)&amp;" "&amp;TEXT(ROW()-1,"0000")</f>
        <v>ID_C RMY 0099</v>
      </c>
      <c r="B100" s="27" t="s">
        <v>103</v>
      </c>
      <c r="C100" s="27" t="s">
        <v>7</v>
      </c>
      <c r="D100" s="27" t="s">
        <v>8</v>
      </c>
      <c r="E100" s="27" t="s">
        <v>15</v>
      </c>
    </row>
    <row r="101" spans="1:5">
      <c r="A101" t="str">
        <f>"ID_C "&amp;LEFT(Tab_Clients[[#This Row],[Client_Name]],1)&amp;LEFT(Tab_Clients[[#This Row],[Customer Type]],1)&amp;LEFT(Tab_Clients[[#This Row],[City]],1)&amp;" "&amp;TEXT(ROW()-1,"0000")</f>
        <v>ID_C RNM 0100</v>
      </c>
      <c r="B101" s="27" t="s">
        <v>104</v>
      </c>
      <c r="C101" s="27" t="s">
        <v>11</v>
      </c>
      <c r="D101" s="27" t="s">
        <v>10</v>
      </c>
      <c r="E101" s="27" t="s">
        <v>12</v>
      </c>
    </row>
    <row r="102" spans="1:5">
      <c r="A102" t="str">
        <f>"ID_C "&amp;LEFT(Tab_Clients[[#This Row],[Client_Name]],1)&amp;LEFT(Tab_Clients[[#This Row],[Customer Type]],1)&amp;LEFT(Tab_Clients[[#This Row],[City]],1)&amp;" "&amp;TEXT(ROW()-1,"0000")</f>
        <v>ID_C RMY 0101</v>
      </c>
      <c r="B102" s="27" t="s">
        <v>105</v>
      </c>
      <c r="C102" s="27" t="s">
        <v>11</v>
      </c>
      <c r="D102" s="27" t="s">
        <v>8</v>
      </c>
      <c r="E102" s="27" t="s">
        <v>15</v>
      </c>
    </row>
    <row r="103" spans="1:5" hidden="1">
      <c r="A103" t="str">
        <f>"ID_C "&amp;LEFT(Tab_Clients[[#This Row],[Client_Name]],1)&amp;LEFT(Tab_Clients[[#This Row],[Customer Type]],1)&amp;LEFT(Tab_Clients[[#This Row],[City]],1)&amp;" "&amp;TEXT(ROW()-1,"0000")</f>
        <v>ID_C AMM 0102</v>
      </c>
      <c r="B103" s="27" t="s">
        <v>37</v>
      </c>
      <c r="C103" s="27" t="s">
        <v>7</v>
      </c>
      <c r="D103" s="27" t="s">
        <v>8</v>
      </c>
      <c r="E103" s="27" t="s">
        <v>12</v>
      </c>
    </row>
    <row r="104" spans="1:5">
      <c r="A104" t="str">
        <f>"ID_C "&amp;LEFT(Tab_Clients[[#This Row],[Client_Name]],1)&amp;LEFT(Tab_Clients[[#This Row],[Customer Type]],1)&amp;LEFT(Tab_Clients[[#This Row],[City]],1)&amp;" "&amp;TEXT(ROW()-1,"0000")</f>
        <v>ID_C RMY 0103</v>
      </c>
      <c r="B104" s="27" t="s">
        <v>106</v>
      </c>
      <c r="C104" s="27" t="s">
        <v>11</v>
      </c>
      <c r="D104" s="27" t="s">
        <v>8</v>
      </c>
      <c r="E104" s="27" t="s">
        <v>15</v>
      </c>
    </row>
    <row r="105" spans="1:5">
      <c r="A105" t="str">
        <f>"ID_C "&amp;LEFT(Tab_Clients[[#This Row],[Client_Name]],1)&amp;LEFT(Tab_Clients[[#This Row],[Customer Type]],1)&amp;LEFT(Tab_Clients[[#This Row],[City]],1)&amp;" "&amp;TEXT(ROW()-1,"0000")</f>
        <v>ID_C RNM 0104</v>
      </c>
      <c r="B105" s="27" t="s">
        <v>107</v>
      </c>
      <c r="C105" s="27" t="s">
        <v>11</v>
      </c>
      <c r="D105" s="27" t="s">
        <v>10</v>
      </c>
      <c r="E105" s="27" t="s">
        <v>12</v>
      </c>
    </row>
    <row r="106" spans="1:5" hidden="1">
      <c r="A106" t="str">
        <f>"ID_C "&amp;LEFT(Tab_Clients[[#This Row],[Client_Name]],1)&amp;LEFT(Tab_Clients[[#This Row],[Customer Type]],1)&amp;LEFT(Tab_Clients[[#This Row],[City]],1)&amp;" "&amp;TEXT(ROW()-1,"0000")</f>
        <v>ID_C IMY 0105</v>
      </c>
      <c r="B106" s="27" t="s">
        <v>108</v>
      </c>
      <c r="C106" s="27" t="s">
        <v>7</v>
      </c>
      <c r="D106" s="27" t="s">
        <v>8</v>
      </c>
      <c r="E106" s="27" t="s">
        <v>15</v>
      </c>
    </row>
    <row r="107" spans="1:5">
      <c r="A107" t="str">
        <f>"ID_C "&amp;LEFT(Tab_Clients[[#This Row],[Client_Name]],1)&amp;LEFT(Tab_Clients[[#This Row],[Customer Type]],1)&amp;LEFT(Tab_Clients[[#This Row],[City]],1)&amp;" "&amp;TEXT(ROW()-1,"0000")</f>
        <v>ID_C RMM 0106</v>
      </c>
      <c r="B107" s="27" t="s">
        <v>44</v>
      </c>
      <c r="C107" s="27" t="s">
        <v>11</v>
      </c>
      <c r="D107" s="27" t="s">
        <v>8</v>
      </c>
      <c r="E107" s="27" t="s">
        <v>12</v>
      </c>
    </row>
    <row r="108" spans="1:5">
      <c r="A108" t="str">
        <f>"ID_C "&amp;LEFT(Tab_Clients[[#This Row],[Client_Name]],1)&amp;LEFT(Tab_Clients[[#This Row],[Customer Type]],1)&amp;LEFT(Tab_Clients[[#This Row],[City]],1)&amp;" "&amp;TEXT(ROW()-1,"0000")</f>
        <v>ID_C NMY 0107</v>
      </c>
      <c r="B108" s="27" t="s">
        <v>109</v>
      </c>
      <c r="C108" s="27" t="s">
        <v>11</v>
      </c>
      <c r="D108" s="27" t="s">
        <v>8</v>
      </c>
      <c r="E108" s="27" t="s">
        <v>15</v>
      </c>
    </row>
    <row r="109" spans="1:5" hidden="1">
      <c r="A109" t="str">
        <f>"ID_C "&amp;LEFT(Tab_Clients[[#This Row],[Client_Name]],1)&amp;LEFT(Tab_Clients[[#This Row],[Customer Type]],1)&amp;LEFT(Tab_Clients[[#This Row],[City]],1)&amp;" "&amp;TEXT(ROW()-1,"0000")</f>
        <v>ID_C PNM 0108</v>
      </c>
      <c r="B109" s="27" t="s">
        <v>20</v>
      </c>
      <c r="C109" s="27" t="s">
        <v>7</v>
      </c>
      <c r="D109" s="27" t="s">
        <v>10</v>
      </c>
      <c r="E109" s="27" t="s">
        <v>12</v>
      </c>
    </row>
    <row r="110" spans="1:5">
      <c r="A110" t="str">
        <f>"ID_C "&amp;LEFT(Tab_Clients[[#This Row],[Client_Name]],1)&amp;LEFT(Tab_Clients[[#This Row],[Customer Type]],1)&amp;LEFT(Tab_Clients[[#This Row],[City]],1)&amp;" "&amp;TEXT(ROW()-1,"0000")</f>
        <v>ID_C RMY 0109</v>
      </c>
      <c r="B110" s="27" t="s">
        <v>110</v>
      </c>
      <c r="C110" s="27" t="s">
        <v>11</v>
      </c>
      <c r="D110" s="27" t="s">
        <v>8</v>
      </c>
      <c r="E110" s="27" t="s">
        <v>15</v>
      </c>
    </row>
    <row r="111" spans="1:5">
      <c r="A111" t="str">
        <f>"ID_C "&amp;LEFT(Tab_Clients[[#This Row],[Client_Name]],1)&amp;LEFT(Tab_Clients[[#This Row],[Customer Type]],1)&amp;LEFT(Tab_Clients[[#This Row],[City]],1)&amp;" "&amp;TEXT(ROW()-1,"0000")</f>
        <v>ID_C KMM 0110</v>
      </c>
      <c r="B111" s="27" t="s">
        <v>111</v>
      </c>
      <c r="C111" s="27" t="s">
        <v>11</v>
      </c>
      <c r="D111" s="27" t="s">
        <v>8</v>
      </c>
      <c r="E111" s="27" t="s">
        <v>12</v>
      </c>
    </row>
    <row r="112" spans="1:5" hidden="1">
      <c r="A112" t="str">
        <f>"ID_C "&amp;LEFT(Tab_Clients[[#This Row],[Client_Name]],1)&amp;LEFT(Tab_Clients[[#This Row],[Customer Type]],1)&amp;LEFT(Tab_Clients[[#This Row],[City]],1)&amp;" "&amp;TEXT(ROW()-1,"0000")</f>
        <v>ID_C AMY 0111</v>
      </c>
      <c r="B112" s="27" t="s">
        <v>112</v>
      </c>
      <c r="C112" s="27" t="s">
        <v>7</v>
      </c>
      <c r="D112" s="27" t="s">
        <v>8</v>
      </c>
      <c r="E112" s="27" t="s">
        <v>15</v>
      </c>
    </row>
    <row r="113" spans="1:5">
      <c r="A113" t="str">
        <f>"ID_C "&amp;LEFT(Tab_Clients[[#This Row],[Client_Name]],1)&amp;LEFT(Tab_Clients[[#This Row],[Customer Type]],1)&amp;LEFT(Tab_Clients[[#This Row],[City]],1)&amp;" "&amp;TEXT(ROW()-1,"0000")</f>
        <v>ID_C VNM 0112</v>
      </c>
      <c r="B113" s="27" t="s">
        <v>113</v>
      </c>
      <c r="C113" s="27" t="s">
        <v>11</v>
      </c>
      <c r="D113" s="27" t="s">
        <v>10</v>
      </c>
      <c r="E113" s="27" t="s">
        <v>12</v>
      </c>
    </row>
    <row r="114" spans="1:5">
      <c r="A114" t="str">
        <f>"ID_C "&amp;LEFT(Tab_Clients[[#This Row],[Client_Name]],1)&amp;LEFT(Tab_Clients[[#This Row],[Customer Type]],1)&amp;LEFT(Tab_Clients[[#This Row],[City]],1)&amp;" "&amp;TEXT(ROW()-1,"0000")</f>
        <v>ID_C NMY 0113</v>
      </c>
      <c r="B114" s="27" t="s">
        <v>114</v>
      </c>
      <c r="C114" s="27" t="s">
        <v>11</v>
      </c>
      <c r="D114" s="27" t="s">
        <v>8</v>
      </c>
      <c r="E114" s="27" t="s">
        <v>15</v>
      </c>
    </row>
    <row r="115" spans="1:5" hidden="1">
      <c r="A115" t="str">
        <f>"ID_C "&amp;LEFT(Tab_Clients[[#This Row],[Client_Name]],1)&amp;LEFT(Tab_Clients[[#This Row],[Customer Type]],1)&amp;LEFT(Tab_Clients[[#This Row],[City]],1)&amp;" "&amp;TEXT(ROW()-1,"0000")</f>
        <v>ID_C KMM 0114</v>
      </c>
      <c r="B115" s="27" t="s">
        <v>115</v>
      </c>
      <c r="C115" s="27" t="s">
        <v>7</v>
      </c>
      <c r="D115" s="27" t="s">
        <v>8</v>
      </c>
      <c r="E115" s="27" t="s">
        <v>12</v>
      </c>
    </row>
    <row r="116" spans="1:5">
      <c r="A116" t="str">
        <f>"ID_C "&amp;LEFT(Tab_Clients[[#This Row],[Client_Name]],1)&amp;LEFT(Tab_Clients[[#This Row],[Customer Type]],1)&amp;LEFT(Tab_Clients[[#This Row],[City]],1)&amp;" "&amp;TEXT(ROW()-1,"0000")</f>
        <v>ID_C VMY 0115</v>
      </c>
      <c r="B116" s="27" t="s">
        <v>116</v>
      </c>
      <c r="C116" s="27" t="s">
        <v>11</v>
      </c>
      <c r="D116" s="27" t="s">
        <v>8</v>
      </c>
      <c r="E116" s="27" t="s">
        <v>15</v>
      </c>
    </row>
    <row r="117" spans="1:5">
      <c r="A117" t="str">
        <f>"ID_C "&amp;LEFT(Tab_Clients[[#This Row],[Client_Name]],1)&amp;LEFT(Tab_Clients[[#This Row],[Customer Type]],1)&amp;LEFT(Tab_Clients[[#This Row],[City]],1)&amp;" "&amp;TEXT(ROW()-1,"0000")</f>
        <v>ID_C MNM 0116</v>
      </c>
      <c r="B117" s="27" t="s">
        <v>117</v>
      </c>
      <c r="C117" s="27" t="s">
        <v>11</v>
      </c>
      <c r="D117" s="27" t="s">
        <v>10</v>
      </c>
      <c r="E117" s="27" t="s">
        <v>12</v>
      </c>
    </row>
    <row r="118" spans="1:5" hidden="1">
      <c r="A118" t="str">
        <f>"ID_C "&amp;LEFT(Tab_Clients[[#This Row],[Client_Name]],1)&amp;LEFT(Tab_Clients[[#This Row],[Customer Type]],1)&amp;LEFT(Tab_Clients[[#This Row],[City]],1)&amp;" "&amp;TEXT(ROW()-1,"0000")</f>
        <v>ID_C SMY 0117</v>
      </c>
      <c r="B118" s="27" t="s">
        <v>118</v>
      </c>
      <c r="C118" s="27" t="s">
        <v>7</v>
      </c>
      <c r="D118" s="27" t="s">
        <v>8</v>
      </c>
      <c r="E118" s="27" t="s">
        <v>15</v>
      </c>
    </row>
    <row r="119" spans="1:5">
      <c r="A119" t="str">
        <f>"ID_C "&amp;LEFT(Tab_Clients[[#This Row],[Client_Name]],1)&amp;LEFT(Tab_Clients[[#This Row],[Customer Type]],1)&amp;LEFT(Tab_Clients[[#This Row],[City]],1)&amp;" "&amp;TEXT(ROW()-1,"0000")</f>
        <v>ID_C PMM 0118</v>
      </c>
      <c r="B119" s="27" t="s">
        <v>56</v>
      </c>
      <c r="C119" s="27" t="s">
        <v>11</v>
      </c>
      <c r="D119" s="27" t="s">
        <v>8</v>
      </c>
      <c r="E119" s="27" t="s">
        <v>12</v>
      </c>
    </row>
    <row r="120" spans="1:5">
      <c r="A120" t="str">
        <f>"ID_C "&amp;LEFT(Tab_Clients[[#This Row],[Client_Name]],1)&amp;LEFT(Tab_Clients[[#This Row],[Customer Type]],1)&amp;LEFT(Tab_Clients[[#This Row],[City]],1)&amp;" "&amp;TEXT(ROW()-1,"0000")</f>
        <v>ID_C AMY 0119</v>
      </c>
      <c r="B120" s="27" t="s">
        <v>119</v>
      </c>
      <c r="C120" s="27" t="s">
        <v>11</v>
      </c>
      <c r="D120" s="27" t="s">
        <v>8</v>
      </c>
      <c r="E120" s="27" t="s">
        <v>15</v>
      </c>
    </row>
    <row r="121" spans="1:5" hidden="1">
      <c r="A121" t="str">
        <f>"ID_C "&amp;LEFT(Tab_Clients[[#This Row],[Client_Name]],1)&amp;LEFT(Tab_Clients[[#This Row],[Customer Type]],1)&amp;LEFT(Tab_Clients[[#This Row],[City]],1)&amp;" "&amp;TEXT(ROW()-1,"0000")</f>
        <v>ID_C ANM 0120</v>
      </c>
      <c r="B121" s="27" t="s">
        <v>65</v>
      </c>
      <c r="C121" s="27" t="s">
        <v>7</v>
      </c>
      <c r="D121" s="27" t="s">
        <v>10</v>
      </c>
      <c r="E121" s="27" t="s">
        <v>12</v>
      </c>
    </row>
    <row r="122" spans="1:5">
      <c r="A122" t="str">
        <f>"ID_C "&amp;LEFT(Tab_Clients[[#This Row],[Client_Name]],1)&amp;LEFT(Tab_Clients[[#This Row],[Customer Type]],1)&amp;LEFT(Tab_Clients[[#This Row],[City]],1)&amp;" "&amp;TEXT(ROW()-1,"0000")</f>
        <v>ID_C SMY 0121</v>
      </c>
      <c r="B122" s="27" t="s">
        <v>16</v>
      </c>
      <c r="C122" s="27" t="s">
        <v>11</v>
      </c>
      <c r="D122" s="27" t="s">
        <v>8</v>
      </c>
      <c r="E122" s="27" t="s">
        <v>15</v>
      </c>
    </row>
    <row r="123" spans="1:5">
      <c r="A123" t="str">
        <f>"ID_C "&amp;LEFT(Tab_Clients[[#This Row],[Client_Name]],1)&amp;LEFT(Tab_Clients[[#This Row],[Customer Type]],1)&amp;LEFT(Tab_Clients[[#This Row],[City]],1)&amp;" "&amp;TEXT(ROW()-1,"0000")</f>
        <v>ID_C RMM 0122</v>
      </c>
      <c r="B123" s="27" t="s">
        <v>120</v>
      </c>
      <c r="C123" s="27" t="s">
        <v>11</v>
      </c>
      <c r="D123" s="27" t="s">
        <v>8</v>
      </c>
      <c r="E123" s="27" t="s">
        <v>12</v>
      </c>
    </row>
    <row r="124" spans="1:5" hidden="1">
      <c r="A124" t="str">
        <f>"ID_C "&amp;LEFT(Tab_Clients[[#This Row],[Client_Name]],1)&amp;LEFT(Tab_Clients[[#This Row],[Customer Type]],1)&amp;LEFT(Tab_Clients[[#This Row],[City]],1)&amp;" "&amp;TEXT(ROW()-1,"0000")</f>
        <v>ID_C AMY 0123</v>
      </c>
      <c r="B124" s="27" t="s">
        <v>75</v>
      </c>
      <c r="C124" s="27" t="s">
        <v>7</v>
      </c>
      <c r="D124" s="27" t="s">
        <v>8</v>
      </c>
      <c r="E124" s="27" t="s">
        <v>15</v>
      </c>
    </row>
    <row r="125" spans="1:5">
      <c r="A125" t="str">
        <f>"ID_C "&amp;LEFT(Tab_Clients[[#This Row],[Client_Name]],1)&amp;LEFT(Tab_Clients[[#This Row],[Customer Type]],1)&amp;LEFT(Tab_Clients[[#This Row],[City]],1)&amp;" "&amp;TEXT(ROW()-1,"0000")</f>
        <v>ID_C KNM 0124</v>
      </c>
      <c r="B125" s="27" t="s">
        <v>121</v>
      </c>
      <c r="C125" s="27" t="s">
        <v>11</v>
      </c>
      <c r="D125" s="27" t="s">
        <v>10</v>
      </c>
      <c r="E125" s="27" t="s">
        <v>12</v>
      </c>
    </row>
    <row r="126" spans="1:5">
      <c r="A126" t="str">
        <f>"ID_C "&amp;LEFT(Tab_Clients[[#This Row],[Client_Name]],1)&amp;LEFT(Tab_Clients[[#This Row],[Customer Type]],1)&amp;LEFT(Tab_Clients[[#This Row],[City]],1)&amp;" "&amp;TEXT(ROW()-1,"0000")</f>
        <v>ID_C KMY 0125</v>
      </c>
      <c r="B126" s="27" t="s">
        <v>122</v>
      </c>
      <c r="C126" s="27" t="s">
        <v>11</v>
      </c>
      <c r="D126" s="27" t="s">
        <v>8</v>
      </c>
      <c r="E126" s="27" t="s">
        <v>15</v>
      </c>
    </row>
    <row r="127" spans="1:5" hidden="1">
      <c r="A127" t="str">
        <f>"ID_C "&amp;LEFT(Tab_Clients[[#This Row],[Client_Name]],1)&amp;LEFT(Tab_Clients[[#This Row],[Customer Type]],1)&amp;LEFT(Tab_Clients[[#This Row],[City]],1)&amp;" "&amp;TEXT(ROW()-1,"0000")</f>
        <v>ID_C NNM 0126</v>
      </c>
      <c r="B127" s="27" t="s">
        <v>123</v>
      </c>
      <c r="C127" s="27" t="s">
        <v>7</v>
      </c>
      <c r="D127" s="27" t="s">
        <v>10</v>
      </c>
      <c r="E127" s="27" t="s">
        <v>12</v>
      </c>
    </row>
    <row r="128" spans="1:5">
      <c r="A128" t="str">
        <f>"ID_C "&amp;LEFT(Tab_Clients[[#This Row],[Client_Name]],1)&amp;LEFT(Tab_Clients[[#This Row],[Customer Type]],1)&amp;LEFT(Tab_Clients[[#This Row],[City]],1)&amp;" "&amp;TEXT(ROW()-1,"0000")</f>
        <v>ID_C AMY 0127</v>
      </c>
      <c r="B128" s="27" t="s">
        <v>124</v>
      </c>
      <c r="C128" s="27" t="s">
        <v>11</v>
      </c>
      <c r="D128" s="27" t="s">
        <v>8</v>
      </c>
      <c r="E128" s="27" t="s">
        <v>15</v>
      </c>
    </row>
    <row r="129" spans="1:5">
      <c r="A129" t="str">
        <f>"ID_C "&amp;LEFT(Tab_Clients[[#This Row],[Client_Name]],1)&amp;LEFT(Tab_Clients[[#This Row],[Customer Type]],1)&amp;LEFT(Tab_Clients[[#This Row],[City]],1)&amp;" "&amp;TEXT(ROW()-1,"0000")</f>
        <v>ID_C ANM 0128</v>
      </c>
      <c r="B129" s="27" t="s">
        <v>125</v>
      </c>
      <c r="C129" s="27" t="s">
        <v>11</v>
      </c>
      <c r="D129" s="27" t="s">
        <v>10</v>
      </c>
      <c r="E129" s="27" t="s">
        <v>12</v>
      </c>
    </row>
    <row r="130" spans="1:5" hidden="1">
      <c r="A130" t="str">
        <f>"ID_C "&amp;LEFT(Tab_Clients[[#This Row],[Client_Name]],1)&amp;LEFT(Tab_Clients[[#This Row],[Customer Type]],1)&amp;LEFT(Tab_Clients[[#This Row],[City]],1)&amp;" "&amp;TEXT(ROW()-1,"0000")</f>
        <v>ID_C LMY 0129</v>
      </c>
      <c r="B130" s="27" t="s">
        <v>126</v>
      </c>
      <c r="C130" s="27" t="s">
        <v>7</v>
      </c>
      <c r="D130" s="27" t="s">
        <v>8</v>
      </c>
      <c r="E130" s="27" t="s">
        <v>15</v>
      </c>
    </row>
    <row r="131" spans="1:5">
      <c r="A131" t="str">
        <f>"ID_C "&amp;LEFT(Tab_Clients[[#This Row],[Client_Name]],1)&amp;LEFT(Tab_Clients[[#This Row],[Customer Type]],1)&amp;LEFT(Tab_Clients[[#This Row],[City]],1)&amp;" "&amp;TEXT(ROW()-1,"0000")</f>
        <v>ID_C ANM 0130</v>
      </c>
      <c r="B131" s="27" t="s">
        <v>112</v>
      </c>
      <c r="C131" s="27" t="s">
        <v>11</v>
      </c>
      <c r="D131" s="27" t="s">
        <v>10</v>
      </c>
      <c r="E131" s="27" t="s">
        <v>12</v>
      </c>
    </row>
    <row r="132" spans="1:5">
      <c r="A132" t="str">
        <f>"ID_C "&amp;LEFT(Tab_Clients[[#This Row],[Client_Name]],1)&amp;LEFT(Tab_Clients[[#This Row],[Customer Type]],1)&amp;LEFT(Tab_Clients[[#This Row],[City]],1)&amp;" "&amp;TEXT(ROW()-1,"0000")</f>
        <v>ID_C IMY 0131</v>
      </c>
      <c r="B132" s="27" t="s">
        <v>127</v>
      </c>
      <c r="C132" s="27" t="s">
        <v>11</v>
      </c>
      <c r="D132" s="27" t="s">
        <v>8</v>
      </c>
      <c r="E132" s="27" t="s">
        <v>15</v>
      </c>
    </row>
    <row r="133" spans="1:5" hidden="1">
      <c r="A133" t="str">
        <f>"ID_C "&amp;LEFT(Tab_Clients[[#This Row],[Client_Name]],1)&amp;LEFT(Tab_Clients[[#This Row],[Customer Type]],1)&amp;LEFT(Tab_Clients[[#This Row],[City]],1)&amp;" "&amp;TEXT(ROW()-1,"0000")</f>
        <v>ID_C LNM 0132</v>
      </c>
      <c r="B133" s="27" t="s">
        <v>128</v>
      </c>
      <c r="C133" s="27" t="s">
        <v>7</v>
      </c>
      <c r="D133" s="27" t="s">
        <v>10</v>
      </c>
      <c r="E133" s="27" t="s">
        <v>12</v>
      </c>
    </row>
    <row r="134" spans="1:5">
      <c r="A134" t="str">
        <f>"ID_C "&amp;LEFT(Tab_Clients[[#This Row],[Client_Name]],1)&amp;LEFT(Tab_Clients[[#This Row],[Customer Type]],1)&amp;LEFT(Tab_Clients[[#This Row],[City]],1)&amp;" "&amp;TEXT(ROW()-1,"0000")</f>
        <v>ID_C PMY 0133</v>
      </c>
      <c r="B134" s="27" t="s">
        <v>129</v>
      </c>
      <c r="C134" s="27" t="s">
        <v>11</v>
      </c>
      <c r="D134" s="27" t="s">
        <v>8</v>
      </c>
      <c r="E134" s="27" t="s">
        <v>15</v>
      </c>
    </row>
    <row r="135" spans="1:5">
      <c r="A135" t="str">
        <f>"ID_C "&amp;LEFT(Tab_Clients[[#This Row],[Client_Name]],1)&amp;LEFT(Tab_Clients[[#This Row],[Customer Type]],1)&amp;LEFT(Tab_Clients[[#This Row],[City]],1)&amp;" "&amp;TEXT(ROW()-1,"0000")</f>
        <v>ID_C DNM 0134</v>
      </c>
      <c r="B135" s="27" t="s">
        <v>130</v>
      </c>
      <c r="C135" s="27" t="s">
        <v>11</v>
      </c>
      <c r="D135" s="27" t="s">
        <v>10</v>
      </c>
      <c r="E135" s="27" t="s">
        <v>12</v>
      </c>
    </row>
    <row r="136" spans="1:5" hidden="1">
      <c r="A136" t="str">
        <f>"ID_C "&amp;LEFT(Tab_Clients[[#This Row],[Client_Name]],1)&amp;LEFT(Tab_Clients[[#This Row],[Customer Type]],1)&amp;LEFT(Tab_Clients[[#This Row],[City]],1)&amp;" "&amp;TEXT(ROW()-1,"0000")</f>
        <v>ID_C SMY 0135</v>
      </c>
      <c r="B136" s="27" t="s">
        <v>131</v>
      </c>
      <c r="C136" s="27" t="s">
        <v>7</v>
      </c>
      <c r="D136" s="27" t="s">
        <v>8</v>
      </c>
      <c r="E136" s="27" t="s">
        <v>15</v>
      </c>
    </row>
    <row r="137" spans="1:5">
      <c r="A137" t="str">
        <f>"ID_C "&amp;LEFT(Tab_Clients[[#This Row],[Client_Name]],1)&amp;LEFT(Tab_Clients[[#This Row],[Customer Type]],1)&amp;LEFT(Tab_Clients[[#This Row],[City]],1)&amp;" "&amp;TEXT(ROW()-1,"0000")</f>
        <v>ID_C KNM 0136</v>
      </c>
      <c r="B137" s="27" t="s">
        <v>30</v>
      </c>
      <c r="C137" s="27" t="s">
        <v>11</v>
      </c>
      <c r="D137" s="27" t="s">
        <v>10</v>
      </c>
      <c r="E137" s="27" t="s">
        <v>12</v>
      </c>
    </row>
    <row r="138" spans="1:5">
      <c r="A138" t="str">
        <f>"ID_C "&amp;LEFT(Tab_Clients[[#This Row],[Client_Name]],1)&amp;LEFT(Tab_Clients[[#This Row],[Customer Type]],1)&amp;LEFT(Tab_Clients[[#This Row],[City]],1)&amp;" "&amp;TEXT(ROW()-1,"0000")</f>
        <v>ID_C SMY 0137</v>
      </c>
      <c r="B138" s="27" t="s">
        <v>132</v>
      </c>
      <c r="C138" s="27" t="s">
        <v>11</v>
      </c>
      <c r="D138" s="27" t="s">
        <v>8</v>
      </c>
      <c r="E138" s="27" t="s">
        <v>15</v>
      </c>
    </row>
    <row r="139" spans="1:5" hidden="1">
      <c r="A139" t="str">
        <f>"ID_C "&amp;LEFT(Tab_Clients[[#This Row],[Client_Name]],1)&amp;LEFT(Tab_Clients[[#This Row],[Customer Type]],1)&amp;LEFT(Tab_Clients[[#This Row],[City]],1)&amp;" "&amp;TEXT(ROW()-1,"0000")</f>
        <v>ID_C ANM 0138</v>
      </c>
      <c r="B139" s="27" t="s">
        <v>133</v>
      </c>
      <c r="C139" s="27" t="s">
        <v>7</v>
      </c>
      <c r="D139" s="27" t="s">
        <v>10</v>
      </c>
      <c r="E139" s="27" t="s">
        <v>12</v>
      </c>
    </row>
    <row r="140" spans="1:5">
      <c r="A140" t="str">
        <f>"ID_C "&amp;LEFT(Tab_Clients[[#This Row],[Client_Name]],1)&amp;LEFT(Tab_Clients[[#This Row],[Customer Type]],1)&amp;LEFT(Tab_Clients[[#This Row],[City]],1)&amp;" "&amp;TEXT(ROW()-1,"0000")</f>
        <v>ID_C SMY 0139</v>
      </c>
      <c r="B140" s="27" t="s">
        <v>62</v>
      </c>
      <c r="C140" s="27" t="s">
        <v>11</v>
      </c>
      <c r="D140" s="27" t="s">
        <v>8</v>
      </c>
      <c r="E140" s="27" t="s">
        <v>15</v>
      </c>
    </row>
    <row r="141" spans="1:5">
      <c r="A141" t="str">
        <f>"ID_C "&amp;LEFT(Tab_Clients[[#This Row],[Client_Name]],1)&amp;LEFT(Tab_Clients[[#This Row],[Customer Type]],1)&amp;LEFT(Tab_Clients[[#This Row],[City]],1)&amp;" "&amp;TEXT(ROW()-1,"0000")</f>
        <v>ID_C RNM 0140</v>
      </c>
      <c r="B141" s="27" t="s">
        <v>134</v>
      </c>
      <c r="C141" s="27" t="s">
        <v>11</v>
      </c>
      <c r="D141" s="27" t="s">
        <v>10</v>
      </c>
      <c r="E141" s="27" t="s">
        <v>12</v>
      </c>
    </row>
    <row r="142" spans="1:5" hidden="1">
      <c r="A142" t="str">
        <f>"ID_C "&amp;LEFT(Tab_Clients[[#This Row],[Client_Name]],1)&amp;LEFT(Tab_Clients[[#This Row],[Customer Type]],1)&amp;LEFT(Tab_Clients[[#This Row],[City]],1)&amp;" "&amp;TEXT(ROW()-1,"0000")</f>
        <v>ID_C AMY 0141</v>
      </c>
      <c r="B142" s="27" t="s">
        <v>135</v>
      </c>
      <c r="C142" s="27" t="s">
        <v>7</v>
      </c>
      <c r="D142" s="27" t="s">
        <v>8</v>
      </c>
      <c r="E142" s="27" t="s">
        <v>15</v>
      </c>
    </row>
    <row r="143" spans="1:5">
      <c r="A143" t="str">
        <f>"ID_C "&amp;LEFT(Tab_Clients[[#This Row],[Client_Name]],1)&amp;LEFT(Tab_Clients[[#This Row],[Customer Type]],1)&amp;LEFT(Tab_Clients[[#This Row],[City]],1)&amp;" "&amp;TEXT(ROW()-1,"0000")</f>
        <v>ID_C RNM 0142</v>
      </c>
      <c r="B143" s="27" t="s">
        <v>136</v>
      </c>
      <c r="C143" s="27" t="s">
        <v>11</v>
      </c>
      <c r="D143" s="27" t="s">
        <v>10</v>
      </c>
      <c r="E143" s="27" t="s">
        <v>12</v>
      </c>
    </row>
    <row r="144" spans="1:5">
      <c r="A144" t="str">
        <f>"ID_C "&amp;LEFT(Tab_Clients[[#This Row],[Client_Name]],1)&amp;LEFT(Tab_Clients[[#This Row],[Customer Type]],1)&amp;LEFT(Tab_Clients[[#This Row],[City]],1)&amp;" "&amp;TEXT(ROW()-1,"0000")</f>
        <v>ID_C VNY 0143</v>
      </c>
      <c r="B144" s="27" t="s">
        <v>137</v>
      </c>
      <c r="C144" s="27" t="s">
        <v>11</v>
      </c>
      <c r="D144" s="27" t="s">
        <v>10</v>
      </c>
      <c r="E144" s="27" t="s">
        <v>15</v>
      </c>
    </row>
    <row r="145" spans="1:5" hidden="1">
      <c r="A145" t="str">
        <f>"ID_C "&amp;LEFT(Tab_Clients[[#This Row],[Client_Name]],1)&amp;LEFT(Tab_Clients[[#This Row],[Customer Type]],1)&amp;LEFT(Tab_Clients[[#This Row],[City]],1)&amp;" "&amp;TEXT(ROW()-1,"0000")</f>
        <v>ID_C PMM 0144</v>
      </c>
      <c r="B145" s="27" t="s">
        <v>138</v>
      </c>
      <c r="C145" s="27" t="s">
        <v>7</v>
      </c>
      <c r="D145" s="27" t="s">
        <v>8</v>
      </c>
      <c r="E145" s="27" t="s">
        <v>12</v>
      </c>
    </row>
    <row r="146" spans="1:5">
      <c r="A146" t="str">
        <f>"ID_C "&amp;LEFT(Tab_Clients[[#This Row],[Client_Name]],1)&amp;LEFT(Tab_Clients[[#This Row],[Customer Type]],1)&amp;LEFT(Tab_Clients[[#This Row],[City]],1)&amp;" "&amp;TEXT(ROW()-1,"0000")</f>
        <v>ID_C KMY 0145</v>
      </c>
      <c r="B146" s="27" t="s">
        <v>115</v>
      </c>
      <c r="C146" s="27" t="s">
        <v>11</v>
      </c>
      <c r="D146" s="27" t="s">
        <v>8</v>
      </c>
      <c r="E146" s="27" t="s">
        <v>15</v>
      </c>
    </row>
    <row r="147" spans="1:5">
      <c r="A147" t="str">
        <f>"ID_C "&amp;LEFT(Tab_Clients[[#This Row],[Client_Name]],1)&amp;LEFT(Tab_Clients[[#This Row],[Customer Type]],1)&amp;LEFT(Tab_Clients[[#This Row],[City]],1)&amp;" "&amp;TEXT(ROW()-1,"0000")</f>
        <v>ID_C VMM 0146</v>
      </c>
      <c r="B147" s="27" t="s">
        <v>139</v>
      </c>
      <c r="C147" s="27" t="s">
        <v>11</v>
      </c>
      <c r="D147" s="27" t="s">
        <v>8</v>
      </c>
      <c r="E147" s="27" t="s">
        <v>12</v>
      </c>
    </row>
    <row r="148" spans="1:5" hidden="1">
      <c r="A148" t="str">
        <f>"ID_C "&amp;LEFT(Tab_Clients[[#This Row],[Client_Name]],1)&amp;LEFT(Tab_Clients[[#This Row],[Customer Type]],1)&amp;LEFT(Tab_Clients[[#This Row],[City]],1)&amp;" "&amp;TEXT(ROW()-1,"0000")</f>
        <v>ID_C SNY 0147</v>
      </c>
      <c r="B148" s="27" t="s">
        <v>140</v>
      </c>
      <c r="C148" s="27" t="s">
        <v>7</v>
      </c>
      <c r="D148" s="27" t="s">
        <v>10</v>
      </c>
      <c r="E148" s="27" t="s">
        <v>15</v>
      </c>
    </row>
    <row r="149" spans="1:5">
      <c r="A149" t="str">
        <f>"ID_C "&amp;LEFT(Tab_Clients[[#This Row],[Client_Name]],1)&amp;LEFT(Tab_Clients[[#This Row],[Customer Type]],1)&amp;LEFT(Tab_Clients[[#This Row],[City]],1)&amp;" "&amp;TEXT(ROW()-1,"0000")</f>
        <v>ID_C RMM 0148</v>
      </c>
      <c r="B149" s="27" t="s">
        <v>141</v>
      </c>
      <c r="C149" s="27" t="s">
        <v>11</v>
      </c>
      <c r="D149" s="27" t="s">
        <v>8</v>
      </c>
      <c r="E149" s="27" t="s">
        <v>12</v>
      </c>
    </row>
    <row r="150" spans="1:5">
      <c r="A150" t="str">
        <f>"ID_C "&amp;LEFT(Tab_Clients[[#This Row],[Client_Name]],1)&amp;LEFT(Tab_Clients[[#This Row],[Customer Type]],1)&amp;LEFT(Tab_Clients[[#This Row],[City]],1)&amp;" "&amp;TEXT(ROW()-1,"0000")</f>
        <v>ID_C AMY 0149</v>
      </c>
      <c r="B150" s="27" t="s">
        <v>142</v>
      </c>
      <c r="C150" s="27" t="s">
        <v>11</v>
      </c>
      <c r="D150" s="27" t="s">
        <v>8</v>
      </c>
      <c r="E150" s="27" t="s">
        <v>15</v>
      </c>
    </row>
    <row r="151" spans="1:5" hidden="1">
      <c r="A151" t="str">
        <f>"ID_C "&amp;LEFT(Tab_Clients[[#This Row],[Client_Name]],1)&amp;LEFT(Tab_Clients[[#This Row],[Customer Type]],1)&amp;LEFT(Tab_Clients[[#This Row],[City]],1)&amp;" "&amp;TEXT(ROW()-1,"0000")</f>
        <v>ID_C AMM 0150</v>
      </c>
      <c r="B151" s="27" t="s">
        <v>143</v>
      </c>
      <c r="C151" s="27" t="s">
        <v>7</v>
      </c>
      <c r="D151" s="27" t="s">
        <v>8</v>
      </c>
      <c r="E151" s="27" t="s">
        <v>12</v>
      </c>
    </row>
    <row r="152" spans="1:5">
      <c r="A152" t="str">
        <f>"ID_C "&amp;LEFT(Tab_Clients[[#This Row],[Client_Name]],1)&amp;LEFT(Tab_Clients[[#This Row],[Customer Type]],1)&amp;LEFT(Tab_Clients[[#This Row],[City]],1)&amp;" "&amp;TEXT(ROW()-1,"0000")</f>
        <v>ID_C SNY 0151</v>
      </c>
      <c r="B152" s="27" t="s">
        <v>144</v>
      </c>
      <c r="C152" s="27" t="s">
        <v>11</v>
      </c>
      <c r="D152" s="27" t="s">
        <v>10</v>
      </c>
      <c r="E152" s="27" t="s">
        <v>15</v>
      </c>
    </row>
    <row r="153" spans="1:5">
      <c r="A153" t="str">
        <f>"ID_C "&amp;LEFT(Tab_Clients[[#This Row],[Client_Name]],1)&amp;LEFT(Tab_Clients[[#This Row],[Customer Type]],1)&amp;LEFT(Tab_Clients[[#This Row],[City]],1)&amp;" "&amp;TEXT(ROW()-1,"0000")</f>
        <v>ID_C DMM 0152</v>
      </c>
      <c r="B153" s="27" t="s">
        <v>145</v>
      </c>
      <c r="C153" s="27" t="s">
        <v>11</v>
      </c>
      <c r="D153" s="27" t="s">
        <v>8</v>
      </c>
      <c r="E153" s="27" t="s">
        <v>12</v>
      </c>
    </row>
    <row r="154" spans="1:5" hidden="1">
      <c r="A154" t="str">
        <f>"ID_C "&amp;LEFT(Tab_Clients[[#This Row],[Client_Name]],1)&amp;LEFT(Tab_Clients[[#This Row],[Customer Type]],1)&amp;LEFT(Tab_Clients[[#This Row],[City]],1)&amp;" "&amp;TEXT(ROW()-1,"0000")</f>
        <v>ID_C SMY 0153</v>
      </c>
      <c r="B154" s="27" t="s">
        <v>146</v>
      </c>
      <c r="C154" s="27" t="s">
        <v>7</v>
      </c>
      <c r="D154" s="27" t="s">
        <v>8</v>
      </c>
      <c r="E154" s="27" t="s">
        <v>15</v>
      </c>
    </row>
    <row r="155" spans="1:5">
      <c r="A155" t="str">
        <f>"ID_C "&amp;LEFT(Tab_Clients[[#This Row],[Client_Name]],1)&amp;LEFT(Tab_Clients[[#This Row],[Customer Type]],1)&amp;LEFT(Tab_Clients[[#This Row],[City]],1)&amp;" "&amp;TEXT(ROW()-1,"0000")</f>
        <v>ID_C DMM 0154</v>
      </c>
      <c r="B155" s="27" t="s">
        <v>147</v>
      </c>
      <c r="C155" s="27" t="s">
        <v>11</v>
      </c>
      <c r="D155" s="27" t="s">
        <v>8</v>
      </c>
      <c r="E155" s="27" t="s">
        <v>12</v>
      </c>
    </row>
    <row r="156" spans="1:5">
      <c r="A156" t="str">
        <f>"ID_C "&amp;LEFT(Tab_Clients[[#This Row],[Client_Name]],1)&amp;LEFT(Tab_Clients[[#This Row],[Customer Type]],1)&amp;LEFT(Tab_Clients[[#This Row],[City]],1)&amp;" "&amp;TEXT(ROW()-1,"0000")</f>
        <v>ID_C SNY 0155</v>
      </c>
      <c r="B156" s="27" t="s">
        <v>148</v>
      </c>
      <c r="C156" s="27" t="s">
        <v>11</v>
      </c>
      <c r="D156" s="27" t="s">
        <v>10</v>
      </c>
      <c r="E156" s="27" t="s">
        <v>15</v>
      </c>
    </row>
    <row r="157" spans="1:5" hidden="1">
      <c r="A157" t="str">
        <f>"ID_C "&amp;LEFT(Tab_Clients[[#This Row],[Client_Name]],1)&amp;LEFT(Tab_Clients[[#This Row],[Customer Type]],1)&amp;LEFT(Tab_Clients[[#This Row],[City]],1)&amp;" "&amp;TEXT(ROW()-1,"0000")</f>
        <v>ID_C NMM 0156</v>
      </c>
      <c r="B157" s="27" t="s">
        <v>149</v>
      </c>
      <c r="C157" s="27" t="s">
        <v>7</v>
      </c>
      <c r="D157" s="27" t="s">
        <v>8</v>
      </c>
      <c r="E157" s="27" t="s">
        <v>12</v>
      </c>
    </row>
    <row r="158" spans="1:5">
      <c r="A158" t="str">
        <f>"ID_C "&amp;LEFT(Tab_Clients[[#This Row],[Client_Name]],1)&amp;LEFT(Tab_Clients[[#This Row],[Customer Type]],1)&amp;LEFT(Tab_Clients[[#This Row],[City]],1)&amp;" "&amp;TEXT(ROW()-1,"0000")</f>
        <v>ID_C NMY 0157</v>
      </c>
      <c r="B158" s="27" t="s">
        <v>150</v>
      </c>
      <c r="C158" s="27" t="s">
        <v>11</v>
      </c>
      <c r="D158" s="27" t="s">
        <v>8</v>
      </c>
      <c r="E158" s="27" t="s">
        <v>15</v>
      </c>
    </row>
    <row r="159" spans="1:5">
      <c r="A159" t="str">
        <f>"ID_C "&amp;LEFT(Tab_Clients[[#This Row],[Client_Name]],1)&amp;LEFT(Tab_Clients[[#This Row],[Customer Type]],1)&amp;LEFT(Tab_Clients[[#This Row],[City]],1)&amp;" "&amp;TEXT(ROW()-1,"0000")</f>
        <v>ID_C SMM 0158</v>
      </c>
      <c r="B159" s="27" t="s">
        <v>151</v>
      </c>
      <c r="C159" s="27" t="s">
        <v>11</v>
      </c>
      <c r="D159" s="27" t="s">
        <v>8</v>
      </c>
      <c r="E159" s="27" t="s">
        <v>12</v>
      </c>
    </row>
    <row r="160" spans="1:5" hidden="1">
      <c r="A160" t="str">
        <f>"ID_C "&amp;LEFT(Tab_Clients[[#This Row],[Client_Name]],1)&amp;LEFT(Tab_Clients[[#This Row],[Customer Type]],1)&amp;LEFT(Tab_Clients[[#This Row],[City]],1)&amp;" "&amp;TEXT(ROW()-1,"0000")</f>
        <v>ID_C RNY 0159</v>
      </c>
      <c r="B160" s="27" t="s">
        <v>152</v>
      </c>
      <c r="C160" s="27" t="s">
        <v>7</v>
      </c>
      <c r="D160" s="27" t="s">
        <v>10</v>
      </c>
      <c r="E160" s="27" t="s">
        <v>15</v>
      </c>
    </row>
    <row r="161" spans="1:5">
      <c r="A161" t="str">
        <f>"ID_C "&amp;LEFT(Tab_Clients[[#This Row],[Client_Name]],1)&amp;LEFT(Tab_Clients[[#This Row],[Customer Type]],1)&amp;LEFT(Tab_Clients[[#This Row],[City]],1)&amp;" "&amp;TEXT(ROW()-1,"0000")</f>
        <v>ID_C AMM 0160</v>
      </c>
      <c r="B161" s="27" t="s">
        <v>153</v>
      </c>
      <c r="C161" s="27" t="s">
        <v>11</v>
      </c>
      <c r="D161" s="27" t="s">
        <v>8</v>
      </c>
      <c r="E161" s="27" t="s">
        <v>12</v>
      </c>
    </row>
    <row r="162" spans="1:5">
      <c r="A162" t="str">
        <f>"ID_C "&amp;LEFT(Tab_Clients[[#This Row],[Client_Name]],1)&amp;LEFT(Tab_Clients[[#This Row],[Customer Type]],1)&amp;LEFT(Tab_Clients[[#This Row],[City]],1)&amp;" "&amp;TEXT(ROW()-1,"0000")</f>
        <v>ID_C AMY 0161</v>
      </c>
      <c r="B162" s="27" t="s">
        <v>154</v>
      </c>
      <c r="C162" s="27" t="s">
        <v>11</v>
      </c>
      <c r="D162" s="27" t="s">
        <v>8</v>
      </c>
      <c r="E162" s="27" t="s">
        <v>15</v>
      </c>
    </row>
    <row r="163" spans="1:5" hidden="1">
      <c r="A163" t="str">
        <f>"ID_C "&amp;LEFT(Tab_Clients[[#This Row],[Client_Name]],1)&amp;LEFT(Tab_Clients[[#This Row],[Customer Type]],1)&amp;LEFT(Tab_Clients[[#This Row],[City]],1)&amp;" "&amp;TEXT(ROW()-1,"0000")</f>
        <v>ID_C AMM 0162</v>
      </c>
      <c r="B163" s="27" t="s">
        <v>155</v>
      </c>
      <c r="C163" s="27" t="s">
        <v>7</v>
      </c>
      <c r="D163" s="27" t="s">
        <v>8</v>
      </c>
      <c r="E163" s="27" t="s">
        <v>12</v>
      </c>
    </row>
    <row r="164" spans="1:5">
      <c r="A164" t="str">
        <f>"ID_C "&amp;LEFT(Tab_Clients[[#This Row],[Client_Name]],1)&amp;LEFT(Tab_Clients[[#This Row],[Customer Type]],1)&amp;LEFT(Tab_Clients[[#This Row],[City]],1)&amp;" "&amp;TEXT(ROW()-1,"0000")</f>
        <v>ID_C ANY 0163</v>
      </c>
      <c r="B164" s="27" t="s">
        <v>156</v>
      </c>
      <c r="C164" s="27" t="s">
        <v>11</v>
      </c>
      <c r="D164" s="27" t="s">
        <v>10</v>
      </c>
      <c r="E164" s="27" t="s">
        <v>15</v>
      </c>
    </row>
    <row r="165" spans="1:5">
      <c r="A165" t="str">
        <f>"ID_C "&amp;LEFT(Tab_Clients[[#This Row],[Client_Name]],1)&amp;LEFT(Tab_Clients[[#This Row],[Customer Type]],1)&amp;LEFT(Tab_Clients[[#This Row],[City]],1)&amp;" "&amp;TEXT(ROW()-1,"0000")</f>
        <v>ID_C AMM 0164</v>
      </c>
      <c r="B165" s="27" t="s">
        <v>157</v>
      </c>
      <c r="C165" s="27" t="s">
        <v>11</v>
      </c>
      <c r="D165" s="27" t="s">
        <v>8</v>
      </c>
      <c r="E165" s="27" t="s">
        <v>12</v>
      </c>
    </row>
    <row r="166" spans="1:5" hidden="1">
      <c r="A166" t="str">
        <f>"ID_C "&amp;LEFT(Tab_Clients[[#This Row],[Client_Name]],1)&amp;LEFT(Tab_Clients[[#This Row],[Customer Type]],1)&amp;LEFT(Tab_Clients[[#This Row],[City]],1)&amp;" "&amp;TEXT(ROW()-1,"0000")</f>
        <v>ID_C MMY 0165</v>
      </c>
      <c r="B166" s="27" t="s">
        <v>158</v>
      </c>
      <c r="C166" s="27" t="s">
        <v>7</v>
      </c>
      <c r="D166" s="27" t="s">
        <v>8</v>
      </c>
      <c r="E166" s="27" t="s">
        <v>15</v>
      </c>
    </row>
    <row r="167" spans="1:5">
      <c r="A167" t="str">
        <f>"ID_C "&amp;LEFT(Tab_Clients[[#This Row],[Client_Name]],1)&amp;LEFT(Tab_Clients[[#This Row],[Customer Type]],1)&amp;LEFT(Tab_Clients[[#This Row],[City]],1)&amp;" "&amp;TEXT(ROW()-1,"0000")</f>
        <v>ID_C IMM 0166</v>
      </c>
      <c r="B167" s="27" t="s">
        <v>159</v>
      </c>
      <c r="C167" s="27" t="s">
        <v>11</v>
      </c>
      <c r="D167" s="27" t="s">
        <v>8</v>
      </c>
      <c r="E167" s="27" t="s">
        <v>12</v>
      </c>
    </row>
    <row r="168" spans="1:5">
      <c r="A168" t="str">
        <f>"ID_C "&amp;LEFT(Tab_Clients[[#This Row],[Client_Name]],1)&amp;LEFT(Tab_Clients[[#This Row],[Customer Type]],1)&amp;LEFT(Tab_Clients[[#This Row],[City]],1)&amp;" "&amp;TEXT(ROW()-1,"0000")</f>
        <v>ID_C RNY 0167</v>
      </c>
      <c r="B168" s="27" t="s">
        <v>160</v>
      </c>
      <c r="C168" s="27" t="s">
        <v>11</v>
      </c>
      <c r="D168" s="27" t="s">
        <v>10</v>
      </c>
      <c r="E168" s="27" t="s">
        <v>15</v>
      </c>
    </row>
    <row r="169" spans="1:5" hidden="1">
      <c r="A169" t="str">
        <f>"ID_C "&amp;LEFT(Tab_Clients[[#This Row],[Client_Name]],1)&amp;LEFT(Tab_Clients[[#This Row],[Customer Type]],1)&amp;LEFT(Tab_Clients[[#This Row],[City]],1)&amp;" "&amp;TEXT(ROW()-1,"0000")</f>
        <v>ID_C RMM 0168</v>
      </c>
      <c r="B169" s="27" t="s">
        <v>161</v>
      </c>
      <c r="C169" s="27" t="s">
        <v>7</v>
      </c>
      <c r="D169" s="27" t="s">
        <v>8</v>
      </c>
      <c r="E169" s="27" t="s">
        <v>12</v>
      </c>
    </row>
    <row r="170" spans="1:5">
      <c r="A170" t="str">
        <f>"ID_C "&amp;LEFT(Tab_Clients[[#This Row],[Client_Name]],1)&amp;LEFT(Tab_Clients[[#This Row],[Customer Type]],1)&amp;LEFT(Tab_Clients[[#This Row],[City]],1)&amp;" "&amp;TEXT(ROW()-1,"0000")</f>
        <v>ID_C SMY 0169</v>
      </c>
      <c r="B170" s="27" t="s">
        <v>162</v>
      </c>
      <c r="C170" s="27" t="s">
        <v>11</v>
      </c>
      <c r="D170" s="27" t="s">
        <v>8</v>
      </c>
      <c r="E170" s="27" t="s">
        <v>15</v>
      </c>
    </row>
    <row r="171" spans="1:5">
      <c r="A171" t="str">
        <f>"ID_C "&amp;LEFT(Tab_Clients[[#This Row],[Client_Name]],1)&amp;LEFT(Tab_Clients[[#This Row],[Customer Type]],1)&amp;LEFT(Tab_Clients[[#This Row],[City]],1)&amp;" "&amp;TEXT(ROW()-1,"0000")</f>
        <v>ID_C AMM 0170</v>
      </c>
      <c r="B171" s="27" t="s">
        <v>163</v>
      </c>
      <c r="C171" s="27" t="s">
        <v>11</v>
      </c>
      <c r="D171" s="27" t="s">
        <v>8</v>
      </c>
      <c r="E171" s="27" t="s">
        <v>12</v>
      </c>
    </row>
    <row r="172" spans="1:5" hidden="1">
      <c r="A172" t="str">
        <f>"ID_C "&amp;LEFT(Tab_Clients[[#This Row],[Client_Name]],1)&amp;LEFT(Tab_Clients[[#This Row],[Customer Type]],1)&amp;LEFT(Tab_Clients[[#This Row],[City]],1)&amp;" "&amp;TEXT(ROW()-1,"0000")</f>
        <v>ID_C MNY 0171</v>
      </c>
      <c r="B172" s="27" t="s">
        <v>164</v>
      </c>
      <c r="C172" s="27" t="s">
        <v>7</v>
      </c>
      <c r="D172" s="27" t="s">
        <v>10</v>
      </c>
      <c r="E172" s="27" t="s">
        <v>15</v>
      </c>
    </row>
    <row r="173" spans="1:5">
      <c r="A173" t="str">
        <f>"ID_C "&amp;LEFT(Tab_Clients[[#This Row],[Client_Name]],1)&amp;LEFT(Tab_Clients[[#This Row],[Customer Type]],1)&amp;LEFT(Tab_Clients[[#This Row],[City]],1)&amp;" "&amp;TEXT(ROW()-1,"0000")</f>
        <v>ID_C RMM 0172</v>
      </c>
      <c r="B173" s="27" t="s">
        <v>165</v>
      </c>
      <c r="C173" s="27" t="s">
        <v>11</v>
      </c>
      <c r="D173" s="27" t="s">
        <v>8</v>
      </c>
      <c r="E173" s="27" t="s">
        <v>12</v>
      </c>
    </row>
    <row r="174" spans="1:5">
      <c r="A174" t="str">
        <f>"ID_C "&amp;LEFT(Tab_Clients[[#This Row],[Client_Name]],1)&amp;LEFT(Tab_Clients[[#This Row],[Customer Type]],1)&amp;LEFT(Tab_Clients[[#This Row],[City]],1)&amp;" "&amp;TEXT(ROW()-1,"0000")</f>
        <v>ID_C KMY 0173</v>
      </c>
      <c r="B174" s="27" t="s">
        <v>30</v>
      </c>
      <c r="C174" s="27" t="s">
        <v>11</v>
      </c>
      <c r="D174" s="27" t="s">
        <v>8</v>
      </c>
      <c r="E174" s="27" t="s">
        <v>15</v>
      </c>
    </row>
    <row r="175" spans="1:5" hidden="1">
      <c r="A175" t="str">
        <f>"ID_C "&amp;LEFT(Tab_Clients[[#This Row],[Client_Name]],1)&amp;LEFT(Tab_Clients[[#This Row],[Customer Type]],1)&amp;LEFT(Tab_Clients[[#This Row],[City]],1)&amp;" "&amp;TEXT(ROW()-1,"0000")</f>
        <v>ID_C SMM 0174</v>
      </c>
      <c r="B175" s="27" t="s">
        <v>131</v>
      </c>
      <c r="C175" s="27" t="s">
        <v>7</v>
      </c>
      <c r="D175" s="27" t="s">
        <v>8</v>
      </c>
      <c r="E175" s="27" t="s">
        <v>12</v>
      </c>
    </row>
    <row r="176" spans="1:5">
      <c r="A176" t="str">
        <f>"ID_C "&amp;LEFT(Tab_Clients[[#This Row],[Client_Name]],1)&amp;LEFT(Tab_Clients[[#This Row],[Customer Type]],1)&amp;LEFT(Tab_Clients[[#This Row],[City]],1)&amp;" "&amp;TEXT(ROW()-1,"0000")</f>
        <v>ID_C SNY 0175</v>
      </c>
      <c r="B176" s="27" t="s">
        <v>166</v>
      </c>
      <c r="C176" s="27" t="s">
        <v>11</v>
      </c>
      <c r="D176" s="27" t="s">
        <v>10</v>
      </c>
      <c r="E176" s="27" t="s">
        <v>15</v>
      </c>
    </row>
    <row r="177" spans="1:5">
      <c r="A177" t="str">
        <f>"ID_C "&amp;LEFT(Tab_Clients[[#This Row],[Client_Name]],1)&amp;LEFT(Tab_Clients[[#This Row],[Customer Type]],1)&amp;LEFT(Tab_Clients[[#This Row],[City]],1)&amp;" "&amp;TEXT(ROW()-1,"0000")</f>
        <v>ID_C AMM 0176</v>
      </c>
      <c r="B177" s="27" t="s">
        <v>82</v>
      </c>
      <c r="C177" s="27" t="s">
        <v>11</v>
      </c>
      <c r="D177" s="27" t="s">
        <v>8</v>
      </c>
      <c r="E177" s="27" t="s">
        <v>12</v>
      </c>
    </row>
    <row r="178" spans="1:5" hidden="1">
      <c r="A178" t="str">
        <f>"ID_C "&amp;LEFT(Tab_Clients[[#This Row],[Client_Name]],1)&amp;LEFT(Tab_Clients[[#This Row],[Customer Type]],1)&amp;LEFT(Tab_Clients[[#This Row],[City]],1)&amp;" "&amp;TEXT(ROW()-1,"0000")</f>
        <v>ID_C RMY 0177</v>
      </c>
      <c r="B178" s="27" t="s">
        <v>167</v>
      </c>
      <c r="C178" s="27" t="s">
        <v>7</v>
      </c>
      <c r="D178" s="27" t="s">
        <v>8</v>
      </c>
      <c r="E178" s="27" t="s">
        <v>15</v>
      </c>
    </row>
    <row r="179" spans="1:5">
      <c r="A179" t="str">
        <f>"ID_C "&amp;LEFT(Tab_Clients[[#This Row],[Client_Name]],1)&amp;LEFT(Tab_Clients[[#This Row],[Customer Type]],1)&amp;LEFT(Tab_Clients[[#This Row],[City]],1)&amp;" "&amp;TEXT(ROW()-1,"0000")</f>
        <v>ID_C AMM 0178</v>
      </c>
      <c r="B179" s="27" t="s">
        <v>168</v>
      </c>
      <c r="C179" s="27" t="s">
        <v>11</v>
      </c>
      <c r="D179" s="27" t="s">
        <v>8</v>
      </c>
      <c r="E179" s="27" t="s">
        <v>12</v>
      </c>
    </row>
    <row r="180" spans="1:5">
      <c r="A180" t="str">
        <f>"ID_C "&amp;LEFT(Tab_Clients[[#This Row],[Client_Name]],1)&amp;LEFT(Tab_Clients[[#This Row],[Customer Type]],1)&amp;LEFT(Tab_Clients[[#This Row],[City]],1)&amp;" "&amp;TEXT(ROW()-1,"0000")</f>
        <v>ID_C MNY 0179</v>
      </c>
      <c r="B180" s="27" t="s">
        <v>164</v>
      </c>
      <c r="C180" s="27" t="s">
        <v>11</v>
      </c>
      <c r="D180" s="27" t="s">
        <v>10</v>
      </c>
      <c r="E180" s="27" t="s">
        <v>15</v>
      </c>
    </row>
    <row r="181" spans="1:5" hidden="1">
      <c r="A181" t="str">
        <f>"ID_C "&amp;LEFT(Tab_Clients[[#This Row],[Client_Name]],1)&amp;LEFT(Tab_Clients[[#This Row],[Customer Type]],1)&amp;LEFT(Tab_Clients[[#This Row],[City]],1)&amp;" "&amp;TEXT(ROW()-1,"0000")</f>
        <v>ID_C AMM 0180</v>
      </c>
      <c r="B181" s="27" t="s">
        <v>169</v>
      </c>
      <c r="C181" s="27" t="s">
        <v>7</v>
      </c>
      <c r="D181" s="27" t="s">
        <v>8</v>
      </c>
      <c r="E181" s="27" t="s">
        <v>12</v>
      </c>
    </row>
    <row r="182" spans="1:5">
      <c r="A182" t="str">
        <f>"ID_C "&amp;LEFT(Tab_Clients[[#This Row],[Client_Name]],1)&amp;LEFT(Tab_Clients[[#This Row],[Customer Type]],1)&amp;LEFT(Tab_Clients[[#This Row],[City]],1)&amp;" "&amp;TEXT(ROW()-1,"0000")</f>
        <v>ID_C AMY 0181</v>
      </c>
      <c r="B182" s="27" t="s">
        <v>170</v>
      </c>
      <c r="C182" s="27" t="s">
        <v>11</v>
      </c>
      <c r="D182" s="27" t="s">
        <v>8</v>
      </c>
      <c r="E182" s="27" t="s">
        <v>15</v>
      </c>
    </row>
    <row r="183" spans="1:5">
      <c r="A183" t="str">
        <f>"ID_C "&amp;LEFT(Tab_Clients[[#This Row],[Client_Name]],1)&amp;LEFT(Tab_Clients[[#This Row],[Customer Type]],1)&amp;LEFT(Tab_Clients[[#This Row],[City]],1)&amp;" "&amp;TEXT(ROW()-1,"0000")</f>
        <v>ID_C RMM 0182</v>
      </c>
      <c r="B183" s="27" t="s">
        <v>44</v>
      </c>
      <c r="C183" s="27" t="s">
        <v>11</v>
      </c>
      <c r="D183" s="27" t="s">
        <v>8</v>
      </c>
      <c r="E183" s="27" t="s">
        <v>12</v>
      </c>
    </row>
    <row r="184" spans="1:5" hidden="1">
      <c r="A184" t="str">
        <f>"ID_C "&amp;LEFT(Tab_Clients[[#This Row],[Client_Name]],1)&amp;LEFT(Tab_Clients[[#This Row],[Customer Type]],1)&amp;LEFT(Tab_Clients[[#This Row],[City]],1)&amp;" "&amp;TEXT(ROW()-1,"0000")</f>
        <v>ID_C RNY 0183</v>
      </c>
      <c r="B184" s="27" t="s">
        <v>21</v>
      </c>
      <c r="C184" s="27" t="s">
        <v>7</v>
      </c>
      <c r="D184" s="27" t="s">
        <v>10</v>
      </c>
      <c r="E184" s="27" t="s">
        <v>15</v>
      </c>
    </row>
    <row r="185" spans="1:5">
      <c r="A185" t="str">
        <f>"ID_C "&amp;LEFT(Tab_Clients[[#This Row],[Client_Name]],1)&amp;LEFT(Tab_Clients[[#This Row],[Customer Type]],1)&amp;LEFT(Tab_Clients[[#This Row],[City]],1)&amp;" "&amp;TEXT(ROW()-1,"0000")</f>
        <v>ID_C DMM 0184</v>
      </c>
      <c r="B185" s="27" t="s">
        <v>145</v>
      </c>
      <c r="C185" s="27" t="s">
        <v>11</v>
      </c>
      <c r="D185" s="27" t="s">
        <v>8</v>
      </c>
      <c r="E185" s="27" t="s">
        <v>12</v>
      </c>
    </row>
    <row r="186" spans="1:5">
      <c r="A186" t="str">
        <f>"ID_C "&amp;LEFT(Tab_Clients[[#This Row],[Client_Name]],1)&amp;LEFT(Tab_Clients[[#This Row],[Customer Type]],1)&amp;LEFT(Tab_Clients[[#This Row],[City]],1)&amp;" "&amp;TEXT(ROW()-1,"0000")</f>
        <v>ID_C AMY 0185</v>
      </c>
      <c r="B186" s="27" t="s">
        <v>171</v>
      </c>
      <c r="C186" s="27" t="s">
        <v>11</v>
      </c>
      <c r="D186" s="27" t="s">
        <v>8</v>
      </c>
      <c r="E186" s="27" t="s">
        <v>15</v>
      </c>
    </row>
    <row r="187" spans="1:5" hidden="1">
      <c r="A187" t="str">
        <f>"ID_C "&amp;LEFT(Tab_Clients[[#This Row],[Client_Name]],1)&amp;LEFT(Tab_Clients[[#This Row],[Customer Type]],1)&amp;LEFT(Tab_Clients[[#This Row],[City]],1)&amp;" "&amp;TEXT(ROW()-1,"0000")</f>
        <v>ID_C AMM 0186</v>
      </c>
      <c r="B187" s="27" t="s">
        <v>172</v>
      </c>
      <c r="C187" s="27" t="s">
        <v>7</v>
      </c>
      <c r="D187" s="27" t="s">
        <v>8</v>
      </c>
      <c r="E187" s="27" t="s">
        <v>12</v>
      </c>
    </row>
    <row r="188" spans="1:5">
      <c r="A188" t="str">
        <f>"ID_C "&amp;LEFT(Tab_Clients[[#This Row],[Client_Name]],1)&amp;LEFT(Tab_Clients[[#This Row],[Customer Type]],1)&amp;LEFT(Tab_Clients[[#This Row],[City]],1)&amp;" "&amp;TEXT(ROW()-1,"0000")</f>
        <v>ID_C SNY 0187</v>
      </c>
      <c r="B188" s="27" t="s">
        <v>173</v>
      </c>
      <c r="C188" s="27" t="s">
        <v>11</v>
      </c>
      <c r="D188" s="27" t="s">
        <v>10</v>
      </c>
      <c r="E188" s="27" t="s">
        <v>15</v>
      </c>
    </row>
    <row r="189" spans="1:5">
      <c r="A189" t="str">
        <f>"ID_C "&amp;LEFT(Tab_Clients[[#This Row],[Client_Name]],1)&amp;LEFT(Tab_Clients[[#This Row],[Customer Type]],1)&amp;LEFT(Tab_Clients[[#This Row],[City]],1)&amp;" "&amp;TEXT(ROW()-1,"0000")</f>
        <v>ID_C RMM 0188</v>
      </c>
      <c r="B189" s="27" t="s">
        <v>174</v>
      </c>
      <c r="C189" s="27" t="s">
        <v>11</v>
      </c>
      <c r="D189" s="27" t="s">
        <v>8</v>
      </c>
      <c r="E189" s="27" t="s">
        <v>12</v>
      </c>
    </row>
    <row r="190" spans="1:5" hidden="1">
      <c r="A190" t="str">
        <f>"ID_C "&amp;LEFT(Tab_Clients[[#This Row],[Client_Name]],1)&amp;LEFT(Tab_Clients[[#This Row],[Customer Type]],1)&amp;LEFT(Tab_Clients[[#This Row],[City]],1)&amp;" "&amp;TEXT(ROW()-1,"0000")</f>
        <v>ID_C VMY 0189</v>
      </c>
      <c r="B190" s="27" t="s">
        <v>175</v>
      </c>
      <c r="C190" s="27" t="s">
        <v>7</v>
      </c>
      <c r="D190" s="27" t="s">
        <v>8</v>
      </c>
      <c r="E190" s="27" t="s">
        <v>15</v>
      </c>
    </row>
    <row r="191" spans="1:5">
      <c r="A191" t="str">
        <f>"ID_C "&amp;LEFT(Tab_Clients[[#This Row],[Client_Name]],1)&amp;LEFT(Tab_Clients[[#This Row],[Customer Type]],1)&amp;LEFT(Tab_Clients[[#This Row],[City]],1)&amp;" "&amp;TEXT(ROW()-1,"0000")</f>
        <v>ID_C AMM 0190</v>
      </c>
      <c r="B191" s="27" t="s">
        <v>176</v>
      </c>
      <c r="C191" s="27" t="s">
        <v>11</v>
      </c>
      <c r="D191" s="27" t="s">
        <v>8</v>
      </c>
      <c r="E191" s="27" t="s">
        <v>12</v>
      </c>
    </row>
    <row r="192" spans="1:5">
      <c r="A192" t="str">
        <f>"ID_C "&amp;LEFT(Tab_Clients[[#This Row],[Client_Name]],1)&amp;LEFT(Tab_Clients[[#This Row],[Customer Type]],1)&amp;LEFT(Tab_Clients[[#This Row],[City]],1)&amp;" "&amp;TEXT(ROW()-1,"0000")</f>
        <v>ID_C RNY 0191</v>
      </c>
      <c r="B192" s="27" t="s">
        <v>177</v>
      </c>
      <c r="C192" s="27" t="s">
        <v>11</v>
      </c>
      <c r="D192" s="27" t="s">
        <v>10</v>
      </c>
      <c r="E192" s="27" t="s">
        <v>15</v>
      </c>
    </row>
    <row r="193" spans="1:5" hidden="1">
      <c r="A193" t="str">
        <f>"ID_C "&amp;LEFT(Tab_Clients[[#This Row],[Client_Name]],1)&amp;LEFT(Tab_Clients[[#This Row],[Customer Type]],1)&amp;LEFT(Tab_Clients[[#This Row],[City]],1)&amp;" "&amp;TEXT(ROW()-1,"0000")</f>
        <v>ID_C VMM 0192</v>
      </c>
      <c r="B193" s="27" t="s">
        <v>137</v>
      </c>
      <c r="C193" s="27" t="s">
        <v>7</v>
      </c>
      <c r="D193" s="27" t="s">
        <v>8</v>
      </c>
      <c r="E193" s="27" t="s">
        <v>12</v>
      </c>
    </row>
    <row r="194" spans="1:5">
      <c r="A194" t="str">
        <f>"ID_C "&amp;LEFT(Tab_Clients[[#This Row],[Client_Name]],1)&amp;LEFT(Tab_Clients[[#This Row],[Customer Type]],1)&amp;LEFT(Tab_Clients[[#This Row],[City]],1)&amp;" "&amp;TEXT(ROW()-1,"0000")</f>
        <v>ID_C RNY 0193</v>
      </c>
      <c r="B194" s="27" t="s">
        <v>21</v>
      </c>
      <c r="C194" s="27" t="s">
        <v>11</v>
      </c>
      <c r="D194" s="27" t="s">
        <v>10</v>
      </c>
      <c r="E194" s="27" t="s">
        <v>15</v>
      </c>
    </row>
    <row r="195" spans="1:5">
      <c r="A195" t="str">
        <f>"ID_C "&amp;LEFT(Tab_Clients[[#This Row],[Client_Name]],1)&amp;LEFT(Tab_Clients[[#This Row],[Customer Type]],1)&amp;LEFT(Tab_Clients[[#This Row],[City]],1)&amp;" "&amp;TEXT(ROW()-1,"0000")</f>
        <v>ID_C MMM 0194</v>
      </c>
      <c r="B195" s="27" t="s">
        <v>91</v>
      </c>
      <c r="C195" s="27" t="s">
        <v>11</v>
      </c>
      <c r="D195" s="27" t="s">
        <v>8</v>
      </c>
      <c r="E195" s="27" t="s">
        <v>12</v>
      </c>
    </row>
    <row r="196" spans="1:5" hidden="1">
      <c r="A196" t="str">
        <f>"ID_C "&amp;LEFT(Tab_Clients[[#This Row],[Client_Name]],1)&amp;LEFT(Tab_Clients[[#This Row],[Customer Type]],1)&amp;LEFT(Tab_Clients[[#This Row],[City]],1)&amp;" "&amp;TEXT(ROW()-1,"0000")</f>
        <v>ID_C KNY 0195</v>
      </c>
      <c r="B196" s="27" t="s">
        <v>178</v>
      </c>
      <c r="C196" s="27" t="s">
        <v>7</v>
      </c>
      <c r="D196" s="27" t="s">
        <v>10</v>
      </c>
      <c r="E196" s="27" t="s">
        <v>15</v>
      </c>
    </row>
    <row r="197" spans="1:5">
      <c r="A197" t="str">
        <f>"ID_C "&amp;LEFT(Tab_Clients[[#This Row],[Client_Name]],1)&amp;LEFT(Tab_Clients[[#This Row],[Customer Type]],1)&amp;LEFT(Tab_Clients[[#This Row],[City]],1)&amp;" "&amp;TEXT(ROW()-1,"0000")</f>
        <v>ID_C AMM 0196</v>
      </c>
      <c r="B197" s="27" t="s">
        <v>179</v>
      </c>
      <c r="C197" s="27" t="s">
        <v>11</v>
      </c>
      <c r="D197" s="27" t="s">
        <v>8</v>
      </c>
      <c r="E197" s="27" t="s">
        <v>12</v>
      </c>
    </row>
    <row r="198" spans="1:5">
      <c r="A198" t="str">
        <f>"ID_C "&amp;LEFT(Tab_Clients[[#This Row],[Client_Name]],1)&amp;LEFT(Tab_Clients[[#This Row],[Customer Type]],1)&amp;LEFT(Tab_Clients[[#This Row],[City]],1)&amp;" "&amp;TEXT(ROW()-1,"0000")</f>
        <v>ID_C ANY 0197</v>
      </c>
      <c r="B198" s="27" t="s">
        <v>180</v>
      </c>
      <c r="C198" s="27" t="s">
        <v>11</v>
      </c>
      <c r="D198" s="27" t="s">
        <v>10</v>
      </c>
      <c r="E198" s="27" t="s">
        <v>15</v>
      </c>
    </row>
    <row r="199" spans="1:5" hidden="1">
      <c r="A199" t="str">
        <f>"ID_C "&amp;LEFT(Tab_Clients[[#This Row],[Client_Name]],1)&amp;LEFT(Tab_Clients[[#This Row],[Customer Type]],1)&amp;LEFT(Tab_Clients[[#This Row],[City]],1)&amp;" "&amp;TEXT(ROW()-1,"0000")</f>
        <v>ID_C NMM 0198</v>
      </c>
      <c r="B199" s="27" t="s">
        <v>181</v>
      </c>
      <c r="C199" s="27" t="s">
        <v>7</v>
      </c>
      <c r="D199" s="27" t="s">
        <v>8</v>
      </c>
      <c r="E199" s="27" t="s">
        <v>12</v>
      </c>
    </row>
    <row r="200" spans="1:5">
      <c r="A200" t="str">
        <f>"ID_C "&amp;LEFT(Tab_Clients[[#This Row],[Client_Name]],1)&amp;LEFT(Tab_Clients[[#This Row],[Customer Type]],1)&amp;LEFT(Tab_Clients[[#This Row],[City]],1)&amp;" "&amp;TEXT(ROW()-1,"0000")</f>
        <v>ID_C KNY 0199</v>
      </c>
      <c r="B200" s="27" t="s">
        <v>182</v>
      </c>
      <c r="C200" s="27" t="s">
        <v>11</v>
      </c>
      <c r="D200" s="27" t="s">
        <v>10</v>
      </c>
      <c r="E200" s="27" t="s">
        <v>15</v>
      </c>
    </row>
    <row r="201" spans="1:5">
      <c r="A201" t="str">
        <f>"ID_C "&amp;LEFT(Tab_Clients[[#This Row],[Client_Name]],1)&amp;LEFT(Tab_Clients[[#This Row],[Customer Type]],1)&amp;LEFT(Tab_Clients[[#This Row],[City]],1)&amp;" "&amp;TEXT(ROW()-1,"0000")</f>
        <v>ID_C AMM 0200</v>
      </c>
      <c r="B201" s="27" t="s">
        <v>183</v>
      </c>
      <c r="C201" s="27" t="s">
        <v>11</v>
      </c>
      <c r="D201" s="27" t="s">
        <v>8</v>
      </c>
      <c r="E201" s="27" t="s">
        <v>12</v>
      </c>
    </row>
    <row r="202" spans="1:5" hidden="1">
      <c r="A202" t="str">
        <f>"ID_C "&amp;LEFT(Tab_Clients[[#This Row],[Client_Name]],1)&amp;LEFT(Tab_Clients[[#This Row],[Customer Type]],1)&amp;LEFT(Tab_Clients[[#This Row],[City]],1)&amp;" "&amp;TEXT(ROW()-1,"0000")</f>
        <v>ID_C SNY 0201</v>
      </c>
      <c r="B202" s="27" t="s">
        <v>184</v>
      </c>
      <c r="C202" s="27" t="s">
        <v>7</v>
      </c>
      <c r="D202" s="27" t="s">
        <v>10</v>
      </c>
      <c r="E202" s="27" t="s">
        <v>15</v>
      </c>
    </row>
    <row r="203" spans="1:5">
      <c r="A203" t="str">
        <f>"ID_C "&amp;LEFT(Tab_Clients[[#This Row],[Client_Name]],1)&amp;LEFT(Tab_Clients[[#This Row],[Customer Type]],1)&amp;LEFT(Tab_Clients[[#This Row],[City]],1)&amp;" "&amp;TEXT(ROW()-1,"0000")</f>
        <v>ID_C LMM 0202</v>
      </c>
      <c r="B203" s="27" t="s">
        <v>185</v>
      </c>
      <c r="C203" s="27" t="s">
        <v>11</v>
      </c>
      <c r="D203" s="27" t="s">
        <v>8</v>
      </c>
      <c r="E203" s="27" t="s">
        <v>12</v>
      </c>
    </row>
    <row r="204" spans="1:5">
      <c r="A204" t="str">
        <f>"ID_C "&amp;LEFT(Tab_Clients[[#This Row],[Client_Name]],1)&amp;LEFT(Tab_Clients[[#This Row],[Customer Type]],1)&amp;LEFT(Tab_Clients[[#This Row],[City]],1)&amp;" "&amp;TEXT(ROW()-1,"0000")</f>
        <v>ID_C PNY 0203</v>
      </c>
      <c r="B204" s="27" t="s">
        <v>186</v>
      </c>
      <c r="C204" s="27" t="s">
        <v>11</v>
      </c>
      <c r="D204" s="27" t="s">
        <v>10</v>
      </c>
      <c r="E204" s="27" t="s">
        <v>15</v>
      </c>
    </row>
    <row r="205" spans="1:5" hidden="1">
      <c r="A205" t="str">
        <f>"ID_C "&amp;LEFT(Tab_Clients[[#This Row],[Client_Name]],1)&amp;LEFT(Tab_Clients[[#This Row],[Customer Type]],1)&amp;LEFT(Tab_Clients[[#This Row],[City]],1)&amp;" "&amp;TEXT(ROW()-1,"0000")</f>
        <v>ID_C SMM 0204</v>
      </c>
      <c r="B205" s="27" t="s">
        <v>187</v>
      </c>
      <c r="C205" s="27" t="s">
        <v>7</v>
      </c>
      <c r="D205" s="27" t="s">
        <v>8</v>
      </c>
      <c r="E205" s="27" t="s">
        <v>12</v>
      </c>
    </row>
    <row r="206" spans="1:5">
      <c r="A206" t="str">
        <f>"ID_C "&amp;LEFT(Tab_Clients[[#This Row],[Client_Name]],1)&amp;LEFT(Tab_Clients[[#This Row],[Customer Type]],1)&amp;LEFT(Tab_Clients[[#This Row],[City]],1)&amp;" "&amp;TEXT(ROW()-1,"0000")</f>
        <v>ID_C RNY 0205</v>
      </c>
      <c r="B206" s="27" t="s">
        <v>47</v>
      </c>
      <c r="C206" s="27" t="s">
        <v>11</v>
      </c>
      <c r="D206" s="27" t="s">
        <v>10</v>
      </c>
      <c r="E206" s="27" t="s">
        <v>15</v>
      </c>
    </row>
    <row r="207" spans="1:5">
      <c r="A207" t="str">
        <f>"ID_C "&amp;LEFT(Tab_Clients[[#This Row],[Client_Name]],1)&amp;LEFT(Tab_Clients[[#This Row],[Customer Type]],1)&amp;LEFT(Tab_Clients[[#This Row],[City]],1)&amp;" "&amp;TEXT(ROW()-1,"0000")</f>
        <v>ID_C RMM 0206</v>
      </c>
      <c r="B207" s="27" t="s">
        <v>104</v>
      </c>
      <c r="C207" s="27" t="s">
        <v>11</v>
      </c>
      <c r="D207" s="27" t="s">
        <v>8</v>
      </c>
      <c r="E207" s="27" t="s">
        <v>12</v>
      </c>
    </row>
    <row r="208" spans="1:5" hidden="1">
      <c r="A208" t="str">
        <f>"ID_C "&amp;LEFT(Tab_Clients[[#This Row],[Client_Name]],1)&amp;LEFT(Tab_Clients[[#This Row],[Customer Type]],1)&amp;LEFT(Tab_Clients[[#This Row],[City]],1)&amp;" "&amp;TEXT(ROW()-1,"0000")</f>
        <v>ID_C MNY 0207</v>
      </c>
      <c r="B208" s="27" t="s">
        <v>188</v>
      </c>
      <c r="C208" s="27" t="s">
        <v>7</v>
      </c>
      <c r="D208" s="27" t="s">
        <v>10</v>
      </c>
      <c r="E208" s="27" t="s">
        <v>15</v>
      </c>
    </row>
    <row r="209" spans="1:5">
      <c r="A209" t="str">
        <f>"ID_C "&amp;LEFT(Tab_Clients[[#This Row],[Client_Name]],1)&amp;LEFT(Tab_Clients[[#This Row],[Customer Type]],1)&amp;LEFT(Tab_Clients[[#This Row],[City]],1)&amp;" "&amp;TEXT(ROW()-1,"0000")</f>
        <v>ID_C RMM 0208</v>
      </c>
      <c r="B209" s="27" t="s">
        <v>34</v>
      </c>
      <c r="C209" s="27" t="s">
        <v>11</v>
      </c>
      <c r="D209" s="27" t="s">
        <v>8</v>
      </c>
      <c r="E209" s="27" t="s">
        <v>12</v>
      </c>
    </row>
    <row r="210" spans="1:5">
      <c r="A210" t="str">
        <f>"ID_C "&amp;LEFT(Tab_Clients[[#This Row],[Client_Name]],1)&amp;LEFT(Tab_Clients[[#This Row],[Customer Type]],1)&amp;LEFT(Tab_Clients[[#This Row],[City]],1)&amp;" "&amp;TEXT(ROW()-1,"0000")</f>
        <v>ID_C ANY 0209</v>
      </c>
      <c r="B210" s="27" t="s">
        <v>189</v>
      </c>
      <c r="C210" s="27" t="s">
        <v>11</v>
      </c>
      <c r="D210" s="27" t="s">
        <v>10</v>
      </c>
      <c r="E210" s="27" t="s">
        <v>15</v>
      </c>
    </row>
    <row r="211" spans="1:5" hidden="1">
      <c r="A211" t="str">
        <f>"ID_C "&amp;LEFT(Tab_Clients[[#This Row],[Client_Name]],1)&amp;LEFT(Tab_Clients[[#This Row],[Customer Type]],1)&amp;LEFT(Tab_Clients[[#This Row],[City]],1)&amp;" "&amp;TEXT(ROW()-1,"0000")</f>
        <v>ID_C SNM 0210</v>
      </c>
      <c r="B211" s="27" t="s">
        <v>190</v>
      </c>
      <c r="C211" s="27" t="s">
        <v>7</v>
      </c>
      <c r="D211" s="27" t="s">
        <v>10</v>
      </c>
      <c r="E211" s="27" t="s">
        <v>12</v>
      </c>
    </row>
    <row r="212" spans="1:5">
      <c r="A212" t="str">
        <f>"ID_C "&amp;LEFT(Tab_Clients[[#This Row],[Client_Name]],1)&amp;LEFT(Tab_Clients[[#This Row],[Customer Type]],1)&amp;LEFT(Tab_Clients[[#This Row],[City]],1)&amp;" "&amp;TEXT(ROW()-1,"0000")</f>
        <v>ID_C KMY 0211</v>
      </c>
      <c r="B212" s="27" t="s">
        <v>191</v>
      </c>
      <c r="C212" s="27" t="s">
        <v>11</v>
      </c>
      <c r="D212" s="27" t="s">
        <v>8</v>
      </c>
      <c r="E212" s="27" t="s">
        <v>15</v>
      </c>
    </row>
    <row r="213" spans="1:5">
      <c r="A213" t="str">
        <f>"ID_C "&amp;LEFT(Tab_Clients[[#This Row],[Client_Name]],1)&amp;LEFT(Tab_Clients[[#This Row],[Customer Type]],1)&amp;LEFT(Tab_Clients[[#This Row],[City]],1)&amp;" "&amp;TEXT(ROW()-1,"0000")</f>
        <v>ID_C NMM 0212</v>
      </c>
      <c r="B213" s="27" t="s">
        <v>192</v>
      </c>
      <c r="C213" s="27" t="s">
        <v>11</v>
      </c>
      <c r="D213" s="27" t="s">
        <v>8</v>
      </c>
      <c r="E213" s="27" t="s">
        <v>12</v>
      </c>
    </row>
    <row r="214" spans="1:5" hidden="1">
      <c r="A214" t="str">
        <f>"ID_C "&amp;LEFT(Tab_Clients[[#This Row],[Client_Name]],1)&amp;LEFT(Tab_Clients[[#This Row],[Customer Type]],1)&amp;LEFT(Tab_Clients[[#This Row],[City]],1)&amp;" "&amp;TEXT(ROW()-1,"0000")</f>
        <v>ID_C IMY 0213</v>
      </c>
      <c r="B214" s="27" t="s">
        <v>193</v>
      </c>
      <c r="C214" s="27" t="s">
        <v>7</v>
      </c>
      <c r="D214" s="27" t="s">
        <v>8</v>
      </c>
      <c r="E214" s="27" t="s">
        <v>15</v>
      </c>
    </row>
    <row r="215" spans="1:5">
      <c r="A215" t="str">
        <f>"ID_C "&amp;LEFT(Tab_Clients[[#This Row],[Client_Name]],1)&amp;LEFT(Tab_Clients[[#This Row],[Customer Type]],1)&amp;LEFT(Tab_Clients[[#This Row],[City]],1)&amp;" "&amp;TEXT(ROW()-1,"0000")</f>
        <v>ID_C ANM 0214</v>
      </c>
      <c r="B215" s="27" t="s">
        <v>194</v>
      </c>
      <c r="C215" s="27" t="s">
        <v>11</v>
      </c>
      <c r="D215" s="27" t="s">
        <v>10</v>
      </c>
      <c r="E215" s="27" t="s">
        <v>12</v>
      </c>
    </row>
    <row r="216" spans="1:5">
      <c r="A216" t="str">
        <f>"ID_C "&amp;LEFT(Tab_Clients[[#This Row],[Client_Name]],1)&amp;LEFT(Tab_Clients[[#This Row],[Customer Type]],1)&amp;LEFT(Tab_Clients[[#This Row],[City]],1)&amp;" "&amp;TEXT(ROW()-1,"0000")</f>
        <v>ID_C SMY 0215</v>
      </c>
      <c r="B216" s="27" t="s">
        <v>162</v>
      </c>
      <c r="C216" s="27" t="s">
        <v>11</v>
      </c>
      <c r="D216" s="27" t="s">
        <v>8</v>
      </c>
      <c r="E216" s="27" t="s">
        <v>15</v>
      </c>
    </row>
    <row r="217" spans="1:5" hidden="1">
      <c r="A217" t="str">
        <f>"ID_C "&amp;LEFT(Tab_Clients[[#This Row],[Client_Name]],1)&amp;LEFT(Tab_Clients[[#This Row],[Customer Type]],1)&amp;LEFT(Tab_Clients[[#This Row],[City]],1)&amp;" "&amp;TEXT(ROW()-1,"0000")</f>
        <v>ID_C KMM 0216</v>
      </c>
      <c r="B217" s="27" t="s">
        <v>195</v>
      </c>
      <c r="C217" s="27" t="s">
        <v>7</v>
      </c>
      <c r="D217" s="27" t="s">
        <v>8</v>
      </c>
      <c r="E217" s="27" t="s">
        <v>12</v>
      </c>
    </row>
    <row r="218" spans="1:5">
      <c r="A218" t="str">
        <f>"ID_C "&amp;LEFT(Tab_Clients[[#This Row],[Client_Name]],1)&amp;LEFT(Tab_Clients[[#This Row],[Customer Type]],1)&amp;LEFT(Tab_Clients[[#This Row],[City]],1)&amp;" "&amp;TEXT(ROW()-1,"0000")</f>
        <v>ID_C AMY 0217</v>
      </c>
      <c r="B218" s="27" t="s">
        <v>196</v>
      </c>
      <c r="C218" s="27" t="s">
        <v>11</v>
      </c>
      <c r="D218" s="27" t="s">
        <v>8</v>
      </c>
      <c r="E218" s="27" t="s">
        <v>15</v>
      </c>
    </row>
    <row r="219" spans="1:5">
      <c r="A219" t="str">
        <f>"ID_C "&amp;LEFT(Tab_Clients[[#This Row],[Client_Name]],1)&amp;LEFT(Tab_Clients[[#This Row],[Customer Type]],1)&amp;LEFT(Tab_Clients[[#This Row],[City]],1)&amp;" "&amp;TEXT(ROW()-1,"0000")</f>
        <v>ID_C NNM 0218</v>
      </c>
      <c r="B219" s="27" t="s">
        <v>114</v>
      </c>
      <c r="C219" s="27" t="s">
        <v>11</v>
      </c>
      <c r="D219" s="27" t="s">
        <v>10</v>
      </c>
      <c r="E219" s="27" t="s">
        <v>12</v>
      </c>
    </row>
    <row r="220" spans="1:5" hidden="1">
      <c r="A220" t="str">
        <f>"ID_C "&amp;LEFT(Tab_Clients[[#This Row],[Client_Name]],1)&amp;LEFT(Tab_Clients[[#This Row],[Customer Type]],1)&amp;LEFT(Tab_Clients[[#This Row],[City]],1)&amp;" "&amp;TEXT(ROW()-1,"0000")</f>
        <v>ID_C NMY 0219</v>
      </c>
      <c r="B220" s="27" t="s">
        <v>197</v>
      </c>
      <c r="C220" s="27" t="s">
        <v>7</v>
      </c>
      <c r="D220" s="27" t="s">
        <v>8</v>
      </c>
      <c r="E220" s="27" t="s">
        <v>15</v>
      </c>
    </row>
    <row r="221" spans="1:5">
      <c r="A221" t="str">
        <f>"ID_C "&amp;LEFT(Tab_Clients[[#This Row],[Client_Name]],1)&amp;LEFT(Tab_Clients[[#This Row],[Customer Type]],1)&amp;LEFT(Tab_Clients[[#This Row],[City]],1)&amp;" "&amp;TEXT(ROW()-1,"0000")</f>
        <v>ID_C RMM 0220</v>
      </c>
      <c r="B221" s="27" t="s">
        <v>198</v>
      </c>
      <c r="C221" s="27" t="s">
        <v>11</v>
      </c>
      <c r="D221" s="27" t="s">
        <v>8</v>
      </c>
      <c r="E221" s="27" t="s">
        <v>12</v>
      </c>
    </row>
    <row r="222" spans="1:5">
      <c r="A222" t="str">
        <f>"ID_C "&amp;LEFT(Tab_Clients[[#This Row],[Client_Name]],1)&amp;LEFT(Tab_Clients[[#This Row],[Customer Type]],1)&amp;LEFT(Tab_Clients[[#This Row],[City]],1)&amp;" "&amp;TEXT(ROW()-1,"0000")</f>
        <v>ID_C NMY 0221</v>
      </c>
      <c r="B222" s="27" t="s">
        <v>109</v>
      </c>
      <c r="C222" s="27" t="s">
        <v>11</v>
      </c>
      <c r="D222" s="27" t="s">
        <v>8</v>
      </c>
      <c r="E222" s="27" t="s">
        <v>15</v>
      </c>
    </row>
    <row r="223" spans="1:5" hidden="1">
      <c r="A223" t="str">
        <f>"ID_C "&amp;LEFT(Tab_Clients[[#This Row],[Client_Name]],1)&amp;LEFT(Tab_Clients[[#This Row],[Customer Type]],1)&amp;LEFT(Tab_Clients[[#This Row],[City]],1)&amp;" "&amp;TEXT(ROW()-1,"0000")</f>
        <v>ID_C DNM 0222</v>
      </c>
      <c r="B223" s="27" t="s">
        <v>39</v>
      </c>
      <c r="C223" s="27" t="s">
        <v>7</v>
      </c>
      <c r="D223" s="27" t="s">
        <v>10</v>
      </c>
      <c r="E223" s="27" t="s">
        <v>12</v>
      </c>
    </row>
    <row r="224" spans="1:5">
      <c r="A224" t="str">
        <f>"ID_C "&amp;LEFT(Tab_Clients[[#This Row],[Client_Name]],1)&amp;LEFT(Tab_Clients[[#This Row],[Customer Type]],1)&amp;LEFT(Tab_Clients[[#This Row],[City]],1)&amp;" "&amp;TEXT(ROW()-1,"0000")</f>
        <v>ID_C RMY 0223</v>
      </c>
      <c r="B224" s="27" t="s">
        <v>199</v>
      </c>
      <c r="C224" s="27" t="s">
        <v>11</v>
      </c>
      <c r="D224" s="27" t="s">
        <v>8</v>
      </c>
      <c r="E224" s="27" t="s">
        <v>15</v>
      </c>
    </row>
    <row r="225" spans="1:5">
      <c r="A225" t="str">
        <f>"ID_C "&amp;LEFT(Tab_Clients[[#This Row],[Client_Name]],1)&amp;LEFT(Tab_Clients[[#This Row],[Customer Type]],1)&amp;LEFT(Tab_Clients[[#This Row],[City]],1)&amp;" "&amp;TEXT(ROW()-1,"0000")</f>
        <v>ID_C SMM 0224</v>
      </c>
      <c r="B225" s="27" t="s">
        <v>200</v>
      </c>
      <c r="C225" s="27" t="s">
        <v>11</v>
      </c>
      <c r="D225" s="27" t="s">
        <v>8</v>
      </c>
      <c r="E225" s="27" t="s">
        <v>12</v>
      </c>
    </row>
    <row r="226" spans="1:5" hidden="1">
      <c r="A226" t="str">
        <f>"ID_C "&amp;LEFT(Tab_Clients[[#This Row],[Client_Name]],1)&amp;LEFT(Tab_Clients[[#This Row],[Customer Type]],1)&amp;LEFT(Tab_Clients[[#This Row],[City]],1)&amp;" "&amp;TEXT(ROW()-1,"0000")</f>
        <v>ID_C RMY 0225</v>
      </c>
      <c r="B226" s="27" t="s">
        <v>201</v>
      </c>
      <c r="C226" s="27" t="s">
        <v>7</v>
      </c>
      <c r="D226" s="27" t="s">
        <v>8</v>
      </c>
      <c r="E226" s="27" t="s">
        <v>15</v>
      </c>
    </row>
    <row r="227" spans="1:5">
      <c r="A227" t="str">
        <f>"ID_C "&amp;LEFT(Tab_Clients[[#This Row],[Client_Name]],1)&amp;LEFT(Tab_Clients[[#This Row],[Customer Type]],1)&amp;LEFT(Tab_Clients[[#This Row],[City]],1)&amp;" "&amp;TEXT(ROW()-1,"0000")</f>
        <v>ID_C ANM 0226</v>
      </c>
      <c r="B227" s="27" t="s">
        <v>202</v>
      </c>
      <c r="C227" s="27" t="s">
        <v>11</v>
      </c>
      <c r="D227" s="27" t="s">
        <v>10</v>
      </c>
      <c r="E227" s="27" t="s">
        <v>12</v>
      </c>
    </row>
    <row r="228" spans="1:5">
      <c r="A228" t="str">
        <f>"ID_C "&amp;LEFT(Tab_Clients[[#This Row],[Client_Name]],1)&amp;LEFT(Tab_Clients[[#This Row],[Customer Type]],1)&amp;LEFT(Tab_Clients[[#This Row],[City]],1)&amp;" "&amp;TEXT(ROW()-1,"0000")</f>
        <v>ID_C IMY 0227</v>
      </c>
      <c r="B228" s="27" t="s">
        <v>203</v>
      </c>
      <c r="C228" s="27" t="s">
        <v>11</v>
      </c>
      <c r="D228" s="27" t="s">
        <v>8</v>
      </c>
      <c r="E228" s="27" t="s">
        <v>15</v>
      </c>
    </row>
    <row r="229" spans="1:5" hidden="1">
      <c r="A229" t="str">
        <f>"ID_C "&amp;LEFT(Tab_Clients[[#This Row],[Client_Name]],1)&amp;LEFT(Tab_Clients[[#This Row],[Customer Type]],1)&amp;LEFT(Tab_Clients[[#This Row],[City]],1)&amp;" "&amp;TEXT(ROW()-1,"0000")</f>
        <v>ID_C SMM 0228</v>
      </c>
      <c r="B229" s="27" t="s">
        <v>204</v>
      </c>
      <c r="C229" s="27" t="s">
        <v>7</v>
      </c>
      <c r="D229" s="27" t="s">
        <v>8</v>
      </c>
      <c r="E229" s="27" t="s">
        <v>12</v>
      </c>
    </row>
    <row r="230" spans="1:5">
      <c r="A230" t="str">
        <f>"ID_C "&amp;LEFT(Tab_Clients[[#This Row],[Client_Name]],1)&amp;LEFT(Tab_Clients[[#This Row],[Customer Type]],1)&amp;LEFT(Tab_Clients[[#This Row],[City]],1)&amp;" "&amp;TEXT(ROW()-1,"0000")</f>
        <v>ID_C NMY 0229</v>
      </c>
      <c r="B230" s="27" t="s">
        <v>205</v>
      </c>
      <c r="C230" s="27" t="s">
        <v>11</v>
      </c>
      <c r="D230" s="27" t="s">
        <v>8</v>
      </c>
      <c r="E230" s="27" t="s">
        <v>15</v>
      </c>
    </row>
    <row r="231" spans="1:5">
      <c r="A231" t="str">
        <f>"ID_C "&amp;LEFT(Tab_Clients[[#This Row],[Client_Name]],1)&amp;LEFT(Tab_Clients[[#This Row],[Customer Type]],1)&amp;LEFT(Tab_Clients[[#This Row],[City]],1)&amp;" "&amp;TEXT(ROW()-1,"0000")</f>
        <v>ID_C VNM 0230</v>
      </c>
      <c r="B231" s="27" t="s">
        <v>206</v>
      </c>
      <c r="C231" s="27" t="s">
        <v>11</v>
      </c>
      <c r="D231" s="27" t="s">
        <v>10</v>
      </c>
      <c r="E231" s="27" t="s">
        <v>12</v>
      </c>
    </row>
    <row r="232" spans="1:5" hidden="1">
      <c r="A232" t="str">
        <f>"ID_C "&amp;LEFT(Tab_Clients[[#This Row],[Client_Name]],1)&amp;LEFT(Tab_Clients[[#This Row],[Customer Type]],1)&amp;LEFT(Tab_Clients[[#This Row],[City]],1)&amp;" "&amp;TEXT(ROW()-1,"0000")</f>
        <v>ID_C AMY 0231</v>
      </c>
      <c r="B232" s="27" t="s">
        <v>207</v>
      </c>
      <c r="C232" s="27" t="s">
        <v>7</v>
      </c>
      <c r="D232" s="27" t="s">
        <v>8</v>
      </c>
      <c r="E232" s="27" t="s">
        <v>15</v>
      </c>
    </row>
    <row r="233" spans="1:5">
      <c r="A233" t="str">
        <f>"ID_C "&amp;LEFT(Tab_Clients[[#This Row],[Client_Name]],1)&amp;LEFT(Tab_Clients[[#This Row],[Customer Type]],1)&amp;LEFT(Tab_Clients[[#This Row],[City]],1)&amp;" "&amp;TEXT(ROW()-1,"0000")</f>
        <v>ID_C PMM 0232</v>
      </c>
      <c r="B233" s="27" t="s">
        <v>208</v>
      </c>
      <c r="C233" s="27" t="s">
        <v>11</v>
      </c>
      <c r="D233" s="27" t="s">
        <v>8</v>
      </c>
      <c r="E233" s="27" t="s">
        <v>12</v>
      </c>
    </row>
    <row r="234" spans="1:5">
      <c r="A234" t="str">
        <f>"ID_C "&amp;LEFT(Tab_Clients[[#This Row],[Client_Name]],1)&amp;LEFT(Tab_Clients[[#This Row],[Customer Type]],1)&amp;LEFT(Tab_Clients[[#This Row],[City]],1)&amp;" "&amp;TEXT(ROW()-1,"0000")</f>
        <v>ID_C RMY 0233</v>
      </c>
      <c r="B234" s="27" t="s">
        <v>209</v>
      </c>
      <c r="C234" s="27" t="s">
        <v>11</v>
      </c>
      <c r="D234" s="27" t="s">
        <v>8</v>
      </c>
      <c r="E234" s="27" t="s">
        <v>15</v>
      </c>
    </row>
    <row r="235" spans="1:5" hidden="1">
      <c r="A235" t="str">
        <f>"ID_C "&amp;LEFT(Tab_Clients[[#This Row],[Client_Name]],1)&amp;LEFT(Tab_Clients[[#This Row],[Customer Type]],1)&amp;LEFT(Tab_Clients[[#This Row],[City]],1)&amp;" "&amp;TEXT(ROW()-1,"0000")</f>
        <v>ID_C MNM 0234</v>
      </c>
      <c r="B235" s="27" t="s">
        <v>210</v>
      </c>
      <c r="C235" s="27" t="s">
        <v>7</v>
      </c>
      <c r="D235" s="27" t="s">
        <v>10</v>
      </c>
      <c r="E235" s="27" t="s">
        <v>12</v>
      </c>
    </row>
    <row r="236" spans="1:5">
      <c r="A236" t="str">
        <f>"ID_C "&amp;LEFT(Tab_Clients[[#This Row],[Client_Name]],1)&amp;LEFT(Tab_Clients[[#This Row],[Customer Type]],1)&amp;LEFT(Tab_Clients[[#This Row],[City]],1)&amp;" "&amp;TEXT(ROW()-1,"0000")</f>
        <v>ID_C PMY 0235</v>
      </c>
      <c r="B236" s="27" t="s">
        <v>211</v>
      </c>
      <c r="C236" s="27" t="s">
        <v>11</v>
      </c>
      <c r="D236" s="27" t="s">
        <v>8</v>
      </c>
      <c r="E236" s="27" t="s">
        <v>15</v>
      </c>
    </row>
    <row r="237" spans="1:5">
      <c r="A237" t="str">
        <f>"ID_C "&amp;LEFT(Tab_Clients[[#This Row],[Client_Name]],1)&amp;LEFT(Tab_Clients[[#This Row],[Customer Type]],1)&amp;LEFT(Tab_Clients[[#This Row],[City]],1)&amp;" "&amp;TEXT(ROW()-1,"0000")</f>
        <v>ID_C AMM 0236</v>
      </c>
      <c r="B237" s="27" t="s">
        <v>60</v>
      </c>
      <c r="C237" s="27" t="s">
        <v>11</v>
      </c>
      <c r="D237" s="27" t="s">
        <v>8</v>
      </c>
      <c r="E237" s="27" t="s">
        <v>12</v>
      </c>
    </row>
    <row r="238" spans="1:5" hidden="1">
      <c r="A238" t="str">
        <f>"ID_C "&amp;LEFT(Tab_Clients[[#This Row],[Client_Name]],1)&amp;LEFT(Tab_Clients[[#This Row],[Customer Type]],1)&amp;LEFT(Tab_Clients[[#This Row],[City]],1)&amp;" "&amp;TEXT(ROW()-1,"0000")</f>
        <v>ID_C AMY 0237</v>
      </c>
      <c r="B238" s="27" t="s">
        <v>212</v>
      </c>
      <c r="C238" s="27" t="s">
        <v>7</v>
      </c>
      <c r="D238" s="27" t="s">
        <v>8</v>
      </c>
      <c r="E238" s="27" t="s">
        <v>15</v>
      </c>
    </row>
    <row r="239" spans="1:5">
      <c r="A239" t="str">
        <f>"ID_C "&amp;LEFT(Tab_Clients[[#This Row],[Client_Name]],1)&amp;LEFT(Tab_Clients[[#This Row],[Customer Type]],1)&amp;LEFT(Tab_Clients[[#This Row],[City]],1)&amp;" "&amp;TEXT(ROW()-1,"0000")</f>
        <v>ID_C INM 0238</v>
      </c>
      <c r="B239" s="27" t="s">
        <v>213</v>
      </c>
      <c r="C239" s="27" t="s">
        <v>11</v>
      </c>
      <c r="D239" s="27" t="s">
        <v>10</v>
      </c>
      <c r="E239" s="27" t="s">
        <v>12</v>
      </c>
    </row>
    <row r="240" spans="1:5">
      <c r="A240" t="str">
        <f>"ID_C "&amp;LEFT(Tab_Clients[[#This Row],[Client_Name]],1)&amp;LEFT(Tab_Clients[[#This Row],[Customer Type]],1)&amp;LEFT(Tab_Clients[[#This Row],[City]],1)&amp;" "&amp;TEXT(ROW()-1,"0000")</f>
        <v>ID_C SMY 0239</v>
      </c>
      <c r="B240" s="27" t="s">
        <v>214</v>
      </c>
      <c r="C240" s="27" t="s">
        <v>11</v>
      </c>
      <c r="D240" s="27" t="s">
        <v>8</v>
      </c>
      <c r="E240" s="27" t="s">
        <v>15</v>
      </c>
    </row>
    <row r="241" spans="1:5" hidden="1">
      <c r="A241" t="str">
        <f>"ID_C "&amp;LEFT(Tab_Clients[[#This Row],[Client_Name]],1)&amp;LEFT(Tab_Clients[[#This Row],[Customer Type]],1)&amp;LEFT(Tab_Clients[[#This Row],[City]],1)&amp;" "&amp;TEXT(ROW()-1,"0000")</f>
        <v>ID_C RMM 0240</v>
      </c>
      <c r="B241" s="27" t="s">
        <v>215</v>
      </c>
      <c r="C241" s="27" t="s">
        <v>7</v>
      </c>
      <c r="D241" s="27" t="s">
        <v>8</v>
      </c>
      <c r="E241" s="27" t="s">
        <v>12</v>
      </c>
    </row>
    <row r="242" spans="1:5">
      <c r="A242" t="str">
        <f>"ID_C "&amp;LEFT(Tab_Clients[[#This Row],[Client_Name]],1)&amp;LEFT(Tab_Clients[[#This Row],[Customer Type]],1)&amp;LEFT(Tab_Clients[[#This Row],[City]],1)&amp;" "&amp;TEXT(ROW()-1,"0000")</f>
        <v>ID_C AMY 0241</v>
      </c>
      <c r="B242" s="27" t="s">
        <v>216</v>
      </c>
      <c r="C242" s="27" t="s">
        <v>11</v>
      </c>
      <c r="D242" s="27" t="s">
        <v>8</v>
      </c>
      <c r="E242" s="27" t="s">
        <v>15</v>
      </c>
    </row>
    <row r="243" spans="1:5">
      <c r="A243" t="str">
        <f>"ID_C "&amp;LEFT(Tab_Clients[[#This Row],[Client_Name]],1)&amp;LEFT(Tab_Clients[[#This Row],[Customer Type]],1)&amp;LEFT(Tab_Clients[[#This Row],[City]],1)&amp;" "&amp;TEXT(ROW()-1,"0000")</f>
        <v>ID_C RNM 0242</v>
      </c>
      <c r="B243" s="27" t="s">
        <v>217</v>
      </c>
      <c r="C243" s="27" t="s">
        <v>11</v>
      </c>
      <c r="D243" s="27" t="s">
        <v>10</v>
      </c>
      <c r="E243" s="27" t="s">
        <v>12</v>
      </c>
    </row>
    <row r="244" spans="1:5" hidden="1">
      <c r="A244" t="str">
        <f>"ID_C "&amp;LEFT(Tab_Clients[[#This Row],[Client_Name]],1)&amp;LEFT(Tab_Clients[[#This Row],[Customer Type]],1)&amp;LEFT(Tab_Clients[[#This Row],[City]],1)&amp;" "&amp;TEXT(ROW()-1,"0000")</f>
        <v>ID_C AMY 0243</v>
      </c>
      <c r="B244" s="27" t="s">
        <v>133</v>
      </c>
      <c r="C244" s="27" t="s">
        <v>7</v>
      </c>
      <c r="D244" s="27" t="s">
        <v>8</v>
      </c>
      <c r="E244" s="27" t="s">
        <v>15</v>
      </c>
    </row>
    <row r="245" spans="1:5">
      <c r="A245" t="str">
        <f>"ID_C "&amp;LEFT(Tab_Clients[[#This Row],[Client_Name]],1)&amp;LEFT(Tab_Clients[[#This Row],[Customer Type]],1)&amp;LEFT(Tab_Clients[[#This Row],[City]],1)&amp;" "&amp;TEXT(ROW()-1,"0000")</f>
        <v>ID_C AMM 0244</v>
      </c>
      <c r="B245" s="27" t="s">
        <v>218</v>
      </c>
      <c r="C245" s="27" t="s">
        <v>11</v>
      </c>
      <c r="D245" s="27" t="s">
        <v>8</v>
      </c>
      <c r="E245" s="27" t="s">
        <v>12</v>
      </c>
    </row>
    <row r="246" spans="1:5">
      <c r="A246" t="str">
        <f>"ID_C "&amp;LEFT(Tab_Clients[[#This Row],[Client_Name]],1)&amp;LEFT(Tab_Clients[[#This Row],[Customer Type]],1)&amp;LEFT(Tab_Clients[[#This Row],[City]],1)&amp;" "&amp;TEXT(ROW()-1,"0000")</f>
        <v>ID_C KMY 0245</v>
      </c>
      <c r="B246" s="27" t="s">
        <v>219</v>
      </c>
      <c r="C246" s="27" t="s">
        <v>11</v>
      </c>
      <c r="D246" s="27" t="s">
        <v>8</v>
      </c>
      <c r="E246" s="27" t="s">
        <v>15</v>
      </c>
    </row>
    <row r="247" spans="1:5" hidden="1">
      <c r="A247" t="str">
        <f>"ID_C "&amp;LEFT(Tab_Clients[[#This Row],[Client_Name]],1)&amp;LEFT(Tab_Clients[[#This Row],[Customer Type]],1)&amp;LEFT(Tab_Clients[[#This Row],[City]],1)&amp;" "&amp;TEXT(ROW()-1,"0000")</f>
        <v>ID_C INM 0246</v>
      </c>
      <c r="B247" s="27" t="s">
        <v>220</v>
      </c>
      <c r="C247" s="27" t="s">
        <v>7</v>
      </c>
      <c r="D247" s="27" t="s">
        <v>10</v>
      </c>
      <c r="E247" s="27" t="s">
        <v>12</v>
      </c>
    </row>
    <row r="248" spans="1:5">
      <c r="A248" t="str">
        <f>"ID_C "&amp;LEFT(Tab_Clients[[#This Row],[Client_Name]],1)&amp;LEFT(Tab_Clients[[#This Row],[Customer Type]],1)&amp;LEFT(Tab_Clients[[#This Row],[City]],1)&amp;" "&amp;TEXT(ROW()-1,"0000")</f>
        <v>ID_C AMY 0247</v>
      </c>
      <c r="B248" s="27" t="s">
        <v>221</v>
      </c>
      <c r="C248" s="27" t="s">
        <v>11</v>
      </c>
      <c r="D248" s="27" t="s">
        <v>8</v>
      </c>
      <c r="E248" s="27" t="s">
        <v>15</v>
      </c>
    </row>
    <row r="249" spans="1:5">
      <c r="A249" t="str">
        <f>"ID_C "&amp;LEFT(Tab_Clients[[#This Row],[Client_Name]],1)&amp;LEFT(Tab_Clients[[#This Row],[Customer Type]],1)&amp;LEFT(Tab_Clients[[#This Row],[City]],1)&amp;" "&amp;TEXT(ROW()-1,"0000")</f>
        <v>ID_C NMM 0248</v>
      </c>
      <c r="B249" s="27" t="s">
        <v>222</v>
      </c>
      <c r="C249" s="27" t="s">
        <v>11</v>
      </c>
      <c r="D249" s="27" t="s">
        <v>8</v>
      </c>
      <c r="E249" s="27" t="s">
        <v>12</v>
      </c>
    </row>
    <row r="250" spans="1:5" hidden="1">
      <c r="A250" t="str">
        <f>"ID_C "&amp;LEFT(Tab_Clients[[#This Row],[Client_Name]],1)&amp;LEFT(Tab_Clients[[#This Row],[Customer Type]],1)&amp;LEFT(Tab_Clients[[#This Row],[City]],1)&amp;" "&amp;TEXT(ROW()-1,"0000")</f>
        <v>ID_C RMY 0249</v>
      </c>
      <c r="B250" s="27" t="s">
        <v>199</v>
      </c>
      <c r="C250" s="27" t="s">
        <v>7</v>
      </c>
      <c r="D250" s="27" t="s">
        <v>8</v>
      </c>
      <c r="E250" s="27" t="s">
        <v>15</v>
      </c>
    </row>
    <row r="251" spans="1:5">
      <c r="A251" t="str">
        <f>"ID_C "&amp;LEFT(Tab_Clients[[#This Row],[Client_Name]],1)&amp;LEFT(Tab_Clients[[#This Row],[Customer Type]],1)&amp;LEFT(Tab_Clients[[#This Row],[City]],1)&amp;" "&amp;TEXT(ROW()-1,"0000")</f>
        <v>ID_C ANM 0250</v>
      </c>
      <c r="B251" s="27" t="s">
        <v>223</v>
      </c>
      <c r="C251" s="27" t="s">
        <v>11</v>
      </c>
      <c r="D251" s="27" t="s">
        <v>10</v>
      </c>
      <c r="E251" s="27" t="s">
        <v>12</v>
      </c>
    </row>
    <row r="252" spans="1:5">
      <c r="A252" t="str">
        <f>"ID_C "&amp;LEFT(Tab_Clients[[#This Row],[Client_Name]],1)&amp;LEFT(Tab_Clients[[#This Row],[Customer Type]],1)&amp;LEFT(Tab_Clients[[#This Row],[City]],1)&amp;" "&amp;TEXT(ROW()-1,"0000")</f>
        <v>ID_C RMY 0251</v>
      </c>
      <c r="B252" s="27" t="s">
        <v>107</v>
      </c>
      <c r="C252" s="27" t="s">
        <v>11</v>
      </c>
      <c r="D252" s="27" t="s">
        <v>8</v>
      </c>
      <c r="E252" s="27" t="s">
        <v>15</v>
      </c>
    </row>
    <row r="253" spans="1:5" hidden="1">
      <c r="A253" t="str">
        <f>"ID_C "&amp;LEFT(Tab_Clients[[#This Row],[Client_Name]],1)&amp;LEFT(Tab_Clients[[#This Row],[Customer Type]],1)&amp;LEFT(Tab_Clients[[#This Row],[City]],1)&amp;" "&amp;TEXT(ROW()-1,"0000")</f>
        <v>ID_C MMM 0252</v>
      </c>
      <c r="B253" s="27" t="s">
        <v>164</v>
      </c>
      <c r="C253" s="27" t="s">
        <v>7</v>
      </c>
      <c r="D253" s="27" t="s">
        <v>8</v>
      </c>
      <c r="E253" s="27" t="s">
        <v>12</v>
      </c>
    </row>
    <row r="254" spans="1:5">
      <c r="A254" t="str">
        <f>"ID_C "&amp;LEFT(Tab_Clients[[#This Row],[Client_Name]],1)&amp;LEFT(Tab_Clients[[#This Row],[Customer Type]],1)&amp;LEFT(Tab_Clients[[#This Row],[City]],1)&amp;" "&amp;TEXT(ROW()-1,"0000")</f>
        <v>ID_C KMY 0253</v>
      </c>
      <c r="B254" s="27" t="s">
        <v>73</v>
      </c>
      <c r="C254" s="27" t="s">
        <v>11</v>
      </c>
      <c r="D254" s="27" t="s">
        <v>8</v>
      </c>
      <c r="E254" s="27" t="s">
        <v>15</v>
      </c>
    </row>
    <row r="255" spans="1:5">
      <c r="A255" t="str">
        <f>"ID_C "&amp;LEFT(Tab_Clients[[#This Row],[Client_Name]],1)&amp;LEFT(Tab_Clients[[#This Row],[Customer Type]],1)&amp;LEFT(Tab_Clients[[#This Row],[City]],1)&amp;" "&amp;TEXT(ROW()-1,"0000")</f>
        <v>ID_C RNM 0254</v>
      </c>
      <c r="B255" s="27" t="s">
        <v>224</v>
      </c>
      <c r="C255" s="27" t="s">
        <v>11</v>
      </c>
      <c r="D255" s="27" t="s">
        <v>10</v>
      </c>
      <c r="E255" s="27" t="s">
        <v>12</v>
      </c>
    </row>
    <row r="256" spans="1:5" hidden="1">
      <c r="A256" t="str">
        <f>"ID_C "&amp;LEFT(Tab_Clients[[#This Row],[Client_Name]],1)&amp;LEFT(Tab_Clients[[#This Row],[Customer Type]],1)&amp;LEFT(Tab_Clients[[#This Row],[City]],1)&amp;" "&amp;TEXT(ROW()-1,"0000")</f>
        <v>ID_C PMY 0255</v>
      </c>
      <c r="B256" s="27" t="s">
        <v>225</v>
      </c>
      <c r="C256" s="27" t="s">
        <v>7</v>
      </c>
      <c r="D256" s="27" t="s">
        <v>8</v>
      </c>
      <c r="E256" s="27" t="s">
        <v>15</v>
      </c>
    </row>
    <row r="257" spans="1:5">
      <c r="A257" t="str">
        <f>"ID_C "&amp;LEFT(Tab_Clients[[#This Row],[Client_Name]],1)&amp;LEFT(Tab_Clients[[#This Row],[Customer Type]],1)&amp;LEFT(Tab_Clients[[#This Row],[City]],1)&amp;" "&amp;TEXT(ROW()-1,"0000")</f>
        <v>ID_C RMM 0256</v>
      </c>
      <c r="B257" s="27" t="s">
        <v>160</v>
      </c>
      <c r="C257" s="27" t="s">
        <v>11</v>
      </c>
      <c r="D257" s="27" t="s">
        <v>8</v>
      </c>
      <c r="E257" s="27" t="s">
        <v>12</v>
      </c>
    </row>
    <row r="258" spans="1:5">
      <c r="A258" t="str">
        <f>"ID_C "&amp;LEFT(Tab_Clients[[#This Row],[Client_Name]],1)&amp;LEFT(Tab_Clients[[#This Row],[Customer Type]],1)&amp;LEFT(Tab_Clients[[#This Row],[City]],1)&amp;" "&amp;TEXT(ROW()-1,"0000")</f>
        <v>ID_C AMY 0257</v>
      </c>
      <c r="B258" s="27" t="s">
        <v>76</v>
      </c>
      <c r="C258" s="27" t="s">
        <v>11</v>
      </c>
      <c r="D258" s="27" t="s">
        <v>8</v>
      </c>
      <c r="E258" s="27" t="s">
        <v>15</v>
      </c>
    </row>
    <row r="259" spans="1:5" hidden="1">
      <c r="A259" t="str">
        <f>"ID_C "&amp;LEFT(Tab_Clients[[#This Row],[Client_Name]],1)&amp;LEFT(Tab_Clients[[#This Row],[Customer Type]],1)&amp;LEFT(Tab_Clients[[#This Row],[City]],1)&amp;" "&amp;TEXT(ROW()-1,"0000")</f>
        <v>ID_C KNM 0258</v>
      </c>
      <c r="B259" s="27" t="s">
        <v>30</v>
      </c>
      <c r="C259" s="27" t="s">
        <v>7</v>
      </c>
      <c r="D259" s="27" t="s">
        <v>10</v>
      </c>
      <c r="E259" s="27" t="s">
        <v>12</v>
      </c>
    </row>
    <row r="260" spans="1:5">
      <c r="A260" t="str">
        <f>"ID_C "&amp;LEFT(Tab_Clients[[#This Row],[Client_Name]],1)&amp;LEFT(Tab_Clients[[#This Row],[Customer Type]],1)&amp;LEFT(Tab_Clients[[#This Row],[City]],1)&amp;" "&amp;TEXT(ROW()-1,"0000")</f>
        <v>ID_C AMY 0259</v>
      </c>
      <c r="B260" s="27" t="s">
        <v>226</v>
      </c>
      <c r="C260" s="27" t="s">
        <v>11</v>
      </c>
      <c r="D260" s="27" t="s">
        <v>8</v>
      </c>
      <c r="E260" s="27" t="s">
        <v>15</v>
      </c>
    </row>
    <row r="261" spans="1:5">
      <c r="A261" t="str">
        <f>"ID_C "&amp;LEFT(Tab_Clients[[#This Row],[Client_Name]],1)&amp;LEFT(Tab_Clients[[#This Row],[Customer Type]],1)&amp;LEFT(Tab_Clients[[#This Row],[City]],1)&amp;" "&amp;TEXT(ROW()-1,"0000")</f>
        <v>ID_C VNM 0260</v>
      </c>
      <c r="B261" s="27" t="s">
        <v>227</v>
      </c>
      <c r="C261" s="27" t="s">
        <v>11</v>
      </c>
      <c r="D261" s="27" t="s">
        <v>10</v>
      </c>
      <c r="E261" s="27" t="s">
        <v>12</v>
      </c>
    </row>
    <row r="262" spans="1:5" hidden="1">
      <c r="A262" t="str">
        <f>"ID_C "&amp;LEFT(Tab_Clients[[#This Row],[Client_Name]],1)&amp;LEFT(Tab_Clients[[#This Row],[Customer Type]],1)&amp;LEFT(Tab_Clients[[#This Row],[City]],1)&amp;" "&amp;TEXT(ROW()-1,"0000")</f>
        <v>ID_C PMN 0261</v>
      </c>
      <c r="B262" s="27" t="s">
        <v>228</v>
      </c>
      <c r="C262" s="27" t="s">
        <v>7</v>
      </c>
      <c r="D262" s="27" t="s">
        <v>8</v>
      </c>
      <c r="E262" s="27" t="s">
        <v>9</v>
      </c>
    </row>
    <row r="263" spans="1:5">
      <c r="A263" t="str">
        <f>"ID_C "&amp;LEFT(Tab_Clients[[#This Row],[Client_Name]],1)&amp;LEFT(Tab_Clients[[#This Row],[Customer Type]],1)&amp;LEFT(Tab_Clients[[#This Row],[City]],1)&amp;" "&amp;TEXT(ROW()-1,"0000")</f>
        <v>ID_C RNM 0262</v>
      </c>
      <c r="B263" s="27" t="s">
        <v>33</v>
      </c>
      <c r="C263" s="27" t="s">
        <v>11</v>
      </c>
      <c r="D263" s="27" t="s">
        <v>10</v>
      </c>
      <c r="E263" s="27" t="s">
        <v>12</v>
      </c>
    </row>
    <row r="264" spans="1:5">
      <c r="A264" t="str">
        <f>"ID_C "&amp;LEFT(Tab_Clients[[#This Row],[Client_Name]],1)&amp;LEFT(Tab_Clients[[#This Row],[Customer Type]],1)&amp;LEFT(Tab_Clients[[#This Row],[City]],1)&amp;" "&amp;TEXT(ROW()-1,"0000")</f>
        <v>ID_C VMY 0263</v>
      </c>
      <c r="B264" s="27" t="s">
        <v>229</v>
      </c>
      <c r="C264" s="27" t="s">
        <v>11</v>
      </c>
      <c r="D264" s="27" t="s">
        <v>8</v>
      </c>
      <c r="E264" s="27" t="s">
        <v>15</v>
      </c>
    </row>
    <row r="265" spans="1:5" hidden="1">
      <c r="A265" t="str">
        <f>"ID_C "&amp;LEFT(Tab_Clients[[#This Row],[Client_Name]],1)&amp;LEFT(Tab_Clients[[#This Row],[Customer Type]],1)&amp;LEFT(Tab_Clients[[#This Row],[City]],1)&amp;" "&amp;TEXT(ROW()-1,"0000")</f>
        <v>ID_C RNM 0264</v>
      </c>
      <c r="B265" s="27" t="s">
        <v>230</v>
      </c>
      <c r="C265" s="27" t="s">
        <v>7</v>
      </c>
      <c r="D265" s="27" t="s">
        <v>10</v>
      </c>
      <c r="E265" s="27" t="s">
        <v>12</v>
      </c>
    </row>
    <row r="266" spans="1:5">
      <c r="A266" t="str">
        <f>"ID_C "&amp;LEFT(Tab_Clients[[#This Row],[Client_Name]],1)&amp;LEFT(Tab_Clients[[#This Row],[Customer Type]],1)&amp;LEFT(Tab_Clients[[#This Row],[City]],1)&amp;" "&amp;TEXT(ROW()-1,"0000")</f>
        <v>ID_C RMN 0265</v>
      </c>
      <c r="B266" s="27" t="s">
        <v>231</v>
      </c>
      <c r="C266" s="27" t="s">
        <v>11</v>
      </c>
      <c r="D266" s="27" t="s">
        <v>8</v>
      </c>
      <c r="E266" s="27" t="s">
        <v>9</v>
      </c>
    </row>
    <row r="267" spans="1:5">
      <c r="A267" t="str">
        <f>"ID_C "&amp;LEFT(Tab_Clients[[#This Row],[Client_Name]],1)&amp;LEFT(Tab_Clients[[#This Row],[Customer Type]],1)&amp;LEFT(Tab_Clients[[#This Row],[City]],1)&amp;" "&amp;TEXT(ROW()-1,"0000")</f>
        <v>ID_C ANY 0266</v>
      </c>
      <c r="B267" s="27" t="s">
        <v>85</v>
      </c>
      <c r="C267" s="27" t="s">
        <v>11</v>
      </c>
      <c r="D267" s="27" t="s">
        <v>10</v>
      </c>
      <c r="E267" s="27" t="s">
        <v>15</v>
      </c>
    </row>
    <row r="268" spans="1:5" hidden="1">
      <c r="A268" t="str">
        <f>"ID_C "&amp;LEFT(Tab_Clients[[#This Row],[Client_Name]],1)&amp;LEFT(Tab_Clients[[#This Row],[Customer Type]],1)&amp;LEFT(Tab_Clients[[#This Row],[City]],1)&amp;" "&amp;TEXT(ROW()-1,"0000")</f>
        <v>ID_C MMY 0267</v>
      </c>
      <c r="B268" s="27" t="s">
        <v>232</v>
      </c>
      <c r="C268" s="27" t="s">
        <v>7</v>
      </c>
      <c r="D268" s="27" t="s">
        <v>8</v>
      </c>
      <c r="E268" s="27" t="s">
        <v>15</v>
      </c>
    </row>
    <row r="269" spans="1:5">
      <c r="A269" t="str">
        <f>"ID_C "&amp;LEFT(Tab_Clients[[#This Row],[Client_Name]],1)&amp;LEFT(Tab_Clients[[#This Row],[Customer Type]],1)&amp;LEFT(Tab_Clients[[#This Row],[City]],1)&amp;" "&amp;TEXT(ROW()-1,"0000")</f>
        <v>ID_C ANM 0268</v>
      </c>
      <c r="B269" s="27" t="s">
        <v>233</v>
      </c>
      <c r="C269" s="27" t="s">
        <v>11</v>
      </c>
      <c r="D269" s="27" t="s">
        <v>10</v>
      </c>
      <c r="E269" s="27" t="s">
        <v>12</v>
      </c>
    </row>
    <row r="270" spans="1:5">
      <c r="A270" t="str">
        <f>"ID_C "&amp;LEFT(Tab_Clients[[#This Row],[Client_Name]],1)&amp;LEFT(Tab_Clients[[#This Row],[Customer Type]],1)&amp;LEFT(Tab_Clients[[#This Row],[City]],1)&amp;" "&amp;TEXT(ROW()-1,"0000")</f>
        <v>ID_C AMN 0269</v>
      </c>
      <c r="B270" s="27" t="s">
        <v>93</v>
      </c>
      <c r="C270" s="27" t="s">
        <v>11</v>
      </c>
      <c r="D270" s="27" t="s">
        <v>8</v>
      </c>
      <c r="E270" s="27" t="s">
        <v>9</v>
      </c>
    </row>
    <row r="271" spans="1:5" hidden="1">
      <c r="A271" t="str">
        <f>"ID_C "&amp;LEFT(Tab_Clients[[#This Row],[Client_Name]],1)&amp;LEFT(Tab_Clients[[#This Row],[Customer Type]],1)&amp;LEFT(Tab_Clients[[#This Row],[City]],1)&amp;" "&amp;TEXT(ROW()-1,"0000")</f>
        <v>ID_C PNN 0270</v>
      </c>
      <c r="B271" s="27" t="s">
        <v>46</v>
      </c>
      <c r="C271" s="27" t="s">
        <v>7</v>
      </c>
      <c r="D271" s="27" t="s">
        <v>10</v>
      </c>
      <c r="E271" s="27" t="s">
        <v>9</v>
      </c>
    </row>
    <row r="272" spans="1:5">
      <c r="A272" t="str">
        <f>"ID_C "&amp;LEFT(Tab_Clients[[#This Row],[Client_Name]],1)&amp;LEFT(Tab_Clients[[#This Row],[Customer Type]],1)&amp;LEFT(Tab_Clients[[#This Row],[City]],1)&amp;" "&amp;TEXT(ROW()-1,"0000")</f>
        <v>ID_C DMY 0271</v>
      </c>
      <c r="B272" s="27" t="s">
        <v>39</v>
      </c>
      <c r="C272" s="27" t="s">
        <v>11</v>
      </c>
      <c r="D272" s="27" t="s">
        <v>8</v>
      </c>
      <c r="E272" s="27" t="s">
        <v>15</v>
      </c>
    </row>
    <row r="273" spans="1:5">
      <c r="A273" t="str">
        <f>"ID_C "&amp;LEFT(Tab_Clients[[#This Row],[Client_Name]],1)&amp;LEFT(Tab_Clients[[#This Row],[Customer Type]],1)&amp;LEFT(Tab_Clients[[#This Row],[City]],1)&amp;" "&amp;TEXT(ROW()-1,"0000")</f>
        <v>ID_C MNY 0272</v>
      </c>
      <c r="B273" s="27" t="s">
        <v>234</v>
      </c>
      <c r="C273" s="27" t="s">
        <v>11</v>
      </c>
      <c r="D273" s="27" t="s">
        <v>10</v>
      </c>
      <c r="E273" s="27" t="s">
        <v>15</v>
      </c>
    </row>
    <row r="274" spans="1:5" hidden="1">
      <c r="A274" t="str">
        <f>"ID_C "&amp;LEFT(Tab_Clients[[#This Row],[Client_Name]],1)&amp;LEFT(Tab_Clients[[#This Row],[Customer Type]],1)&amp;LEFT(Tab_Clients[[#This Row],[City]],1)&amp;" "&amp;TEXT(ROW()-1,"0000")</f>
        <v>ID_C NMM 0273</v>
      </c>
      <c r="B274" s="27" t="s">
        <v>235</v>
      </c>
      <c r="C274" s="27" t="s">
        <v>7</v>
      </c>
      <c r="D274" s="27" t="s">
        <v>8</v>
      </c>
      <c r="E274" s="27" t="s">
        <v>12</v>
      </c>
    </row>
    <row r="275" spans="1:5">
      <c r="A275" t="str">
        <f>"ID_C "&amp;LEFT(Tab_Clients[[#This Row],[Client_Name]],1)&amp;LEFT(Tab_Clients[[#This Row],[Customer Type]],1)&amp;LEFT(Tab_Clients[[#This Row],[City]],1)&amp;" "&amp;TEXT(ROW()-1,"0000")</f>
        <v>ID_C PNN 0274</v>
      </c>
      <c r="B275" s="27" t="s">
        <v>20</v>
      </c>
      <c r="C275" s="27" t="s">
        <v>11</v>
      </c>
      <c r="D275" s="27" t="s">
        <v>10</v>
      </c>
      <c r="E275" s="27" t="s">
        <v>9</v>
      </c>
    </row>
    <row r="276" spans="1:5">
      <c r="A276" t="str">
        <f>"ID_C "&amp;LEFT(Tab_Clients[[#This Row],[Client_Name]],1)&amp;LEFT(Tab_Clients[[#This Row],[Customer Type]],1)&amp;LEFT(Tab_Clients[[#This Row],[City]],1)&amp;" "&amp;TEXT(ROW()-1,"0000")</f>
        <v>ID_C VMN 0275</v>
      </c>
      <c r="B276" s="27" t="s">
        <v>25</v>
      </c>
      <c r="C276" s="27" t="s">
        <v>11</v>
      </c>
      <c r="D276" s="27" t="s">
        <v>8</v>
      </c>
      <c r="E276" s="27" t="s">
        <v>9</v>
      </c>
    </row>
    <row r="277" spans="1:5" hidden="1">
      <c r="A277" t="str">
        <f>"ID_C "&amp;LEFT(Tab_Clients[[#This Row],[Client_Name]],1)&amp;LEFT(Tab_Clients[[#This Row],[Customer Type]],1)&amp;LEFT(Tab_Clients[[#This Row],[City]],1)&amp;" "&amp;TEXT(ROW()-1,"0000")</f>
        <v>ID_C ANY 0276</v>
      </c>
      <c r="B277" s="27" t="s">
        <v>236</v>
      </c>
      <c r="C277" s="27" t="s">
        <v>7</v>
      </c>
      <c r="D277" s="27" t="s">
        <v>10</v>
      </c>
      <c r="E277" s="27" t="s">
        <v>15</v>
      </c>
    </row>
    <row r="278" spans="1:5" hidden="1">
      <c r="A278" t="str">
        <f>"ID_C "&amp;LEFT(Tab_Clients[[#This Row],[Client_Name]],1)&amp;LEFT(Tab_Clients[[#This Row],[Customer Type]],1)&amp;LEFT(Tab_Clients[[#This Row],[City]],1)&amp;" "&amp;TEXT(ROW()-1,"0000")</f>
        <v>ID_C ANY 0277</v>
      </c>
      <c r="B278" s="27" t="s">
        <v>237</v>
      </c>
      <c r="C278" s="27" t="s">
        <v>7</v>
      </c>
      <c r="D278" s="27" t="s">
        <v>10</v>
      </c>
      <c r="E278" s="27" t="s">
        <v>15</v>
      </c>
    </row>
    <row r="279" spans="1:5">
      <c r="A279" t="str">
        <f>"ID_C "&amp;LEFT(Tab_Clients[[#This Row],[Client_Name]],1)&amp;LEFT(Tab_Clients[[#This Row],[Customer Type]],1)&amp;LEFT(Tab_Clients[[#This Row],[City]],1)&amp;" "&amp;TEXT(ROW()-1,"0000")</f>
        <v>ID_C KMM 0278</v>
      </c>
      <c r="B279" s="27" t="s">
        <v>115</v>
      </c>
      <c r="C279" s="27" t="s">
        <v>11</v>
      </c>
      <c r="D279" s="27" t="s">
        <v>8</v>
      </c>
      <c r="E279" s="27" t="s">
        <v>12</v>
      </c>
    </row>
    <row r="280" spans="1:5" hidden="1">
      <c r="A280" t="str">
        <f>"ID_C "&amp;LEFT(Tab_Clients[[#This Row],[Client_Name]],1)&amp;LEFT(Tab_Clients[[#This Row],[Customer Type]],1)&amp;LEFT(Tab_Clients[[#This Row],[City]],1)&amp;" "&amp;TEXT(ROW()-1,"0000")</f>
        <v>ID_C NMN 0279</v>
      </c>
      <c r="B280" s="27" t="s">
        <v>238</v>
      </c>
      <c r="C280" s="27" t="s">
        <v>7</v>
      </c>
      <c r="D280" s="27" t="s">
        <v>8</v>
      </c>
      <c r="E280" s="27" t="s">
        <v>9</v>
      </c>
    </row>
    <row r="281" spans="1:5">
      <c r="A281" t="str">
        <f>"ID_C "&amp;LEFT(Tab_Clients[[#This Row],[Client_Name]],1)&amp;LEFT(Tab_Clients[[#This Row],[Customer Type]],1)&amp;LEFT(Tab_Clients[[#This Row],[City]],1)&amp;" "&amp;TEXT(ROW()-1,"0000")</f>
        <v>ID_C RMN 0280</v>
      </c>
      <c r="B281" s="27" t="s">
        <v>239</v>
      </c>
      <c r="C281" s="27" t="s">
        <v>11</v>
      </c>
      <c r="D281" s="27" t="s">
        <v>8</v>
      </c>
      <c r="E281" s="27" t="s">
        <v>9</v>
      </c>
    </row>
    <row r="282" spans="1:5" hidden="1">
      <c r="A282" t="str">
        <f>"ID_C "&amp;LEFT(Tab_Clients[[#This Row],[Client_Name]],1)&amp;LEFT(Tab_Clients[[#This Row],[Customer Type]],1)&amp;LEFT(Tab_Clients[[#This Row],[City]],1)&amp;" "&amp;TEXT(ROW()-1,"0000")</f>
        <v>ID_C ANY 0281</v>
      </c>
      <c r="B282" s="27" t="s">
        <v>240</v>
      </c>
      <c r="C282" s="27" t="s">
        <v>7</v>
      </c>
      <c r="D282" s="27" t="s">
        <v>10</v>
      </c>
      <c r="E282" s="27" t="s">
        <v>15</v>
      </c>
    </row>
    <row r="283" spans="1:5">
      <c r="A283" t="str">
        <f>"ID_C "&amp;LEFT(Tab_Clients[[#This Row],[Client_Name]],1)&amp;LEFT(Tab_Clients[[#This Row],[Customer Type]],1)&amp;LEFT(Tab_Clients[[#This Row],[City]],1)&amp;" "&amp;TEXT(ROW()-1,"0000")</f>
        <v>ID_C DMY 0282</v>
      </c>
      <c r="B283" s="27" t="s">
        <v>241</v>
      </c>
      <c r="C283" s="27" t="s">
        <v>11</v>
      </c>
      <c r="D283" s="27" t="s">
        <v>8</v>
      </c>
      <c r="E283" s="27" t="s">
        <v>15</v>
      </c>
    </row>
    <row r="284" spans="1:5" hidden="1">
      <c r="A284" t="str">
        <f>"ID_C "&amp;LEFT(Tab_Clients[[#This Row],[Client_Name]],1)&amp;LEFT(Tab_Clients[[#This Row],[Customer Type]],1)&amp;LEFT(Tab_Clients[[#This Row],[City]],1)&amp;" "&amp;TEXT(ROW()-1,"0000")</f>
        <v>ID_C AMM 0283</v>
      </c>
      <c r="B284" s="27" t="s">
        <v>194</v>
      </c>
      <c r="C284" s="27" t="s">
        <v>7</v>
      </c>
      <c r="D284" s="27" t="s">
        <v>8</v>
      </c>
      <c r="E284" s="27" t="s">
        <v>12</v>
      </c>
    </row>
    <row r="285" spans="1:5">
      <c r="A285" t="str">
        <f>"ID_C "&amp;LEFT(Tab_Clients[[#This Row],[Client_Name]],1)&amp;LEFT(Tab_Clients[[#This Row],[Customer Type]],1)&amp;LEFT(Tab_Clients[[#This Row],[City]],1)&amp;" "&amp;TEXT(ROW()-1,"0000")</f>
        <v>ID_C SMN 0284</v>
      </c>
      <c r="B285" s="27" t="s">
        <v>184</v>
      </c>
      <c r="C285" s="27" t="s">
        <v>11</v>
      </c>
      <c r="D285" s="27" t="s">
        <v>8</v>
      </c>
      <c r="E285" s="27" t="s">
        <v>9</v>
      </c>
    </row>
    <row r="286" spans="1:5" hidden="1">
      <c r="A286" t="str">
        <f>"ID_C "&amp;LEFT(Tab_Clients[[#This Row],[Client_Name]],1)&amp;LEFT(Tab_Clients[[#This Row],[Customer Type]],1)&amp;LEFT(Tab_Clients[[#This Row],[City]],1)&amp;" "&amp;TEXT(ROW()-1,"0000")</f>
        <v>ID_C ANN 0285</v>
      </c>
      <c r="B286" s="27" t="s">
        <v>221</v>
      </c>
      <c r="C286" s="27" t="s">
        <v>7</v>
      </c>
      <c r="D286" s="27" t="s">
        <v>10</v>
      </c>
      <c r="E286" s="27" t="s">
        <v>9</v>
      </c>
    </row>
    <row r="287" spans="1:5">
      <c r="A287" t="str">
        <f>"ID_C "&amp;LEFT(Tab_Clients[[#This Row],[Client_Name]],1)&amp;LEFT(Tab_Clients[[#This Row],[Customer Type]],1)&amp;LEFT(Tab_Clients[[#This Row],[City]],1)&amp;" "&amp;TEXT(ROW()-1,"0000")</f>
        <v>ID_C RMY 0286</v>
      </c>
      <c r="B287" s="27" t="s">
        <v>242</v>
      </c>
      <c r="C287" s="27" t="s">
        <v>11</v>
      </c>
      <c r="D287" s="27" t="s">
        <v>8</v>
      </c>
      <c r="E287" s="27" t="s">
        <v>15</v>
      </c>
    </row>
    <row r="288" spans="1:5" hidden="1">
      <c r="A288" t="str">
        <f>"ID_C "&amp;LEFT(Tab_Clients[[#This Row],[Client_Name]],1)&amp;LEFT(Tab_Clients[[#This Row],[Customer Type]],1)&amp;LEFT(Tab_Clients[[#This Row],[City]],1)&amp;" "&amp;TEXT(ROW()-1,"0000")</f>
        <v>ID_C AMY 0287</v>
      </c>
      <c r="B288" s="27" t="s">
        <v>243</v>
      </c>
      <c r="C288" s="27" t="s">
        <v>7</v>
      </c>
      <c r="D288" s="27" t="s">
        <v>8</v>
      </c>
      <c r="E288" s="27" t="s">
        <v>15</v>
      </c>
    </row>
    <row r="289" spans="1:5">
      <c r="A289" t="str">
        <f>"ID_C "&amp;LEFT(Tab_Clients[[#This Row],[Client_Name]],1)&amp;LEFT(Tab_Clients[[#This Row],[Customer Type]],1)&amp;LEFT(Tab_Clients[[#This Row],[City]],1)&amp;" "&amp;TEXT(ROW()-1,"0000")</f>
        <v>ID_C AMM 0288</v>
      </c>
      <c r="B289" s="27" t="s">
        <v>133</v>
      </c>
      <c r="C289" s="27" t="s">
        <v>11</v>
      </c>
      <c r="D289" s="27" t="s">
        <v>8</v>
      </c>
      <c r="E289" s="27" t="s">
        <v>12</v>
      </c>
    </row>
    <row r="290" spans="1:5" hidden="1">
      <c r="A290" t="str">
        <f>"ID_C "&amp;LEFT(Tab_Clients[[#This Row],[Client_Name]],1)&amp;LEFT(Tab_Clients[[#This Row],[Customer Type]],1)&amp;LEFT(Tab_Clients[[#This Row],[City]],1)&amp;" "&amp;TEXT(ROW()-1,"0000")</f>
        <v>ID_C ANN 0289</v>
      </c>
      <c r="B290" s="27" t="s">
        <v>244</v>
      </c>
      <c r="C290" s="27" t="s">
        <v>7</v>
      </c>
      <c r="D290" s="27" t="s">
        <v>10</v>
      </c>
      <c r="E290" s="27" t="s">
        <v>9</v>
      </c>
    </row>
    <row r="291" spans="1:5">
      <c r="A291" t="str">
        <f>"ID_C "&amp;LEFT(Tab_Clients[[#This Row],[Client_Name]],1)&amp;LEFT(Tab_Clients[[#This Row],[Customer Type]],1)&amp;LEFT(Tab_Clients[[#This Row],[City]],1)&amp;" "&amp;TEXT(ROW()-1,"0000")</f>
        <v>ID_C AMN 0290</v>
      </c>
      <c r="B291" s="27" t="s">
        <v>245</v>
      </c>
      <c r="C291" s="27" t="s">
        <v>11</v>
      </c>
      <c r="D291" s="27" t="s">
        <v>8</v>
      </c>
      <c r="E291" s="27" t="s">
        <v>9</v>
      </c>
    </row>
    <row r="292" spans="1:5" hidden="1">
      <c r="A292" t="str">
        <f>"ID_C "&amp;LEFT(Tab_Clients[[#This Row],[Client_Name]],1)&amp;LEFT(Tab_Clients[[#This Row],[Customer Type]],1)&amp;LEFT(Tab_Clients[[#This Row],[City]],1)&amp;" "&amp;TEXT(ROW()-1,"0000")</f>
        <v>ID_C RMY 0291</v>
      </c>
      <c r="B292" s="27" t="s">
        <v>231</v>
      </c>
      <c r="C292" s="27" t="s">
        <v>7</v>
      </c>
      <c r="D292" s="27" t="s">
        <v>8</v>
      </c>
      <c r="E292" s="27" t="s">
        <v>15</v>
      </c>
    </row>
    <row r="293" spans="1:5">
      <c r="A293" t="str">
        <f>"ID_C "&amp;LEFT(Tab_Clients[[#This Row],[Client_Name]],1)&amp;LEFT(Tab_Clients[[#This Row],[Customer Type]],1)&amp;LEFT(Tab_Clients[[#This Row],[City]],1)&amp;" "&amp;TEXT(ROW()-1,"0000")</f>
        <v>ID_C KMY 0292</v>
      </c>
      <c r="B293" s="27" t="s">
        <v>246</v>
      </c>
      <c r="C293" s="27" t="s">
        <v>11</v>
      </c>
      <c r="D293" s="27" t="s">
        <v>8</v>
      </c>
      <c r="E293" s="27" t="s">
        <v>15</v>
      </c>
    </row>
    <row r="294" spans="1:5" hidden="1">
      <c r="A294" t="str">
        <f>"ID_C "&amp;LEFT(Tab_Clients[[#This Row],[Client_Name]],1)&amp;LEFT(Tab_Clients[[#This Row],[Customer Type]],1)&amp;LEFT(Tab_Clients[[#This Row],[City]],1)&amp;" "&amp;TEXT(ROW()-1,"0000")</f>
        <v>ID_C ANM 0293</v>
      </c>
      <c r="B294" s="27" t="s">
        <v>247</v>
      </c>
      <c r="C294" s="27" t="s">
        <v>7</v>
      </c>
      <c r="D294" s="27" t="s">
        <v>10</v>
      </c>
      <c r="E294" s="27" t="s">
        <v>12</v>
      </c>
    </row>
    <row r="295" spans="1:5">
      <c r="A295" t="str">
        <f>"ID_C "&amp;LEFT(Tab_Clients[[#This Row],[Client_Name]],1)&amp;LEFT(Tab_Clients[[#This Row],[Customer Type]],1)&amp;LEFT(Tab_Clients[[#This Row],[City]],1)&amp;" "&amp;TEXT(ROW()-1,"0000")</f>
        <v>ID_C MMN 0294</v>
      </c>
      <c r="B295" s="27" t="s">
        <v>248</v>
      </c>
      <c r="C295" s="27" t="s">
        <v>11</v>
      </c>
      <c r="D295" s="27" t="s">
        <v>8</v>
      </c>
      <c r="E295" s="27" t="s">
        <v>9</v>
      </c>
    </row>
    <row r="296" spans="1:5" hidden="1">
      <c r="A296" t="str">
        <f>"ID_C "&amp;LEFT(Tab_Clients[[#This Row],[Client_Name]],1)&amp;LEFT(Tab_Clients[[#This Row],[Customer Type]],1)&amp;LEFT(Tab_Clients[[#This Row],[City]],1)&amp;" "&amp;TEXT(ROW()-1,"0000")</f>
        <v>ID_C PMN 0295</v>
      </c>
      <c r="B296" s="27" t="s">
        <v>249</v>
      </c>
      <c r="C296" s="27" t="s">
        <v>7</v>
      </c>
      <c r="D296" s="27" t="s">
        <v>8</v>
      </c>
      <c r="E296" s="27" t="s">
        <v>9</v>
      </c>
    </row>
    <row r="297" spans="1:5">
      <c r="A297" t="str">
        <f>"ID_C "&amp;LEFT(Tab_Clients[[#This Row],[Client_Name]],1)&amp;LEFT(Tab_Clients[[#This Row],[Customer Type]],1)&amp;LEFT(Tab_Clients[[#This Row],[City]],1)&amp;" "&amp;TEXT(ROW()-1,"0000")</f>
        <v>ID_C VMY 0296</v>
      </c>
      <c r="B297" s="27" t="s">
        <v>250</v>
      </c>
      <c r="C297" s="27" t="s">
        <v>11</v>
      </c>
      <c r="D297" s="27" t="s">
        <v>8</v>
      </c>
      <c r="E297" s="27" t="s">
        <v>15</v>
      </c>
    </row>
    <row r="298" spans="1:5" hidden="1">
      <c r="A298" t="str">
        <f>"ID_C "&amp;LEFT(Tab_Clients[[#This Row],[Client_Name]],1)&amp;LEFT(Tab_Clients[[#This Row],[Customer Type]],1)&amp;LEFT(Tab_Clients[[#This Row],[City]],1)&amp;" "&amp;TEXT(ROW()-1,"0000")</f>
        <v>ID_C PNY 0297</v>
      </c>
      <c r="B298" s="27" t="s">
        <v>251</v>
      </c>
      <c r="C298" s="27" t="s">
        <v>7</v>
      </c>
      <c r="D298" s="27" t="s">
        <v>10</v>
      </c>
      <c r="E298" s="27" t="s">
        <v>15</v>
      </c>
    </row>
    <row r="299" spans="1:5">
      <c r="A299" t="str">
        <f>"ID_C "&amp;LEFT(Tab_Clients[[#This Row],[Client_Name]],1)&amp;LEFT(Tab_Clients[[#This Row],[Customer Type]],1)&amp;LEFT(Tab_Clients[[#This Row],[City]],1)&amp;" "&amp;TEXT(ROW()-1,"0000")</f>
        <v>ID_C KMM 0298</v>
      </c>
      <c r="B299" s="27" t="s">
        <v>18</v>
      </c>
      <c r="C299" s="27" t="s">
        <v>11</v>
      </c>
      <c r="D299" s="27" t="s">
        <v>8</v>
      </c>
      <c r="E299" s="27" t="s">
        <v>12</v>
      </c>
    </row>
    <row r="300" spans="1:5" hidden="1">
      <c r="A300" t="str">
        <f>"ID_C "&amp;LEFT(Tab_Clients[[#This Row],[Client_Name]],1)&amp;LEFT(Tab_Clients[[#This Row],[Customer Type]],1)&amp;LEFT(Tab_Clients[[#This Row],[City]],1)&amp;" "&amp;TEXT(ROW()-1,"0000")</f>
        <v>ID_C AMN 0299</v>
      </c>
      <c r="B300" s="27" t="s">
        <v>252</v>
      </c>
      <c r="C300" s="27" t="s">
        <v>7</v>
      </c>
      <c r="D300" s="27" t="s">
        <v>8</v>
      </c>
      <c r="E300" s="27" t="s">
        <v>9</v>
      </c>
    </row>
    <row r="301" spans="1:5">
      <c r="A301" t="str">
        <f>"ID_C "&amp;LEFT(Tab_Clients[[#This Row],[Client_Name]],1)&amp;LEFT(Tab_Clients[[#This Row],[Customer Type]],1)&amp;LEFT(Tab_Clients[[#This Row],[City]],1)&amp;" "&amp;TEXT(ROW()-1,"0000")</f>
        <v>ID_C RMN 0300</v>
      </c>
      <c r="B301" s="27" t="s">
        <v>110</v>
      </c>
      <c r="C301" s="27" t="s">
        <v>11</v>
      </c>
      <c r="D301" s="27" t="s">
        <v>8</v>
      </c>
      <c r="E301" s="27" t="s">
        <v>9</v>
      </c>
    </row>
    <row r="302" spans="1:5" hidden="1">
      <c r="A302" t="str">
        <f>"ID_C "&amp;LEFT(Tab_Clients[[#This Row],[Client_Name]],1)&amp;LEFT(Tab_Clients[[#This Row],[Customer Type]],1)&amp;LEFT(Tab_Clients[[#This Row],[City]],1)&amp;" "&amp;TEXT(ROW()-1,"0000")</f>
        <v>ID_C RNY 0301</v>
      </c>
      <c r="B302" s="27" t="s">
        <v>230</v>
      </c>
      <c r="C302" s="27" t="s">
        <v>7</v>
      </c>
      <c r="D302" s="27" t="s">
        <v>10</v>
      </c>
      <c r="E302" s="27" t="s">
        <v>15</v>
      </c>
    </row>
    <row r="303" spans="1:5">
      <c r="A303" t="str">
        <f>"ID_C "&amp;LEFT(Tab_Clients[[#This Row],[Client_Name]],1)&amp;LEFT(Tab_Clients[[#This Row],[Customer Type]],1)&amp;LEFT(Tab_Clients[[#This Row],[City]],1)&amp;" "&amp;TEXT(ROW()-1,"0000")</f>
        <v>ID_C VMY 0302</v>
      </c>
      <c r="B303" s="27" t="s">
        <v>253</v>
      </c>
      <c r="C303" s="27" t="s">
        <v>11</v>
      </c>
      <c r="D303" s="27" t="s">
        <v>8</v>
      </c>
      <c r="E303" s="27" t="s">
        <v>15</v>
      </c>
    </row>
    <row r="304" spans="1:5" hidden="1">
      <c r="A304" t="str">
        <f>"ID_C "&amp;LEFT(Tab_Clients[[#This Row],[Client_Name]],1)&amp;LEFT(Tab_Clients[[#This Row],[Customer Type]],1)&amp;LEFT(Tab_Clients[[#This Row],[City]],1)&amp;" "&amp;TEXT(ROW()-1,"0000")</f>
        <v>ID_C RMM 0303</v>
      </c>
      <c r="B304" s="27" t="s">
        <v>254</v>
      </c>
      <c r="C304" s="27" t="s">
        <v>7</v>
      </c>
      <c r="D304" s="27" t="s">
        <v>8</v>
      </c>
      <c r="E304" s="27" t="s">
        <v>12</v>
      </c>
    </row>
    <row r="305" spans="1:5">
      <c r="A305" t="str">
        <f>"ID_C "&amp;LEFT(Tab_Clients[[#This Row],[Client_Name]],1)&amp;LEFT(Tab_Clients[[#This Row],[Customer Type]],1)&amp;LEFT(Tab_Clients[[#This Row],[City]],1)&amp;" "&amp;TEXT(ROW()-1,"0000")</f>
        <v>ID_C RMN 0304</v>
      </c>
      <c r="B305" s="27" t="s">
        <v>255</v>
      </c>
      <c r="C305" s="27" t="s">
        <v>11</v>
      </c>
      <c r="D305" s="27" t="s">
        <v>8</v>
      </c>
      <c r="E305" s="27" t="s">
        <v>9</v>
      </c>
    </row>
    <row r="306" spans="1:5" hidden="1">
      <c r="A306" t="str">
        <f>"ID_C "&amp;LEFT(Tab_Clients[[#This Row],[Client_Name]],1)&amp;LEFT(Tab_Clients[[#This Row],[Customer Type]],1)&amp;LEFT(Tab_Clients[[#This Row],[City]],1)&amp;" "&amp;TEXT(ROW()-1,"0000")</f>
        <v>ID_C ANN 0305</v>
      </c>
      <c r="B306" s="27" t="s">
        <v>256</v>
      </c>
      <c r="C306" s="27" t="s">
        <v>7</v>
      </c>
      <c r="D306" s="27" t="s">
        <v>10</v>
      </c>
      <c r="E306" s="27" t="s">
        <v>9</v>
      </c>
    </row>
    <row r="307" spans="1:5">
      <c r="A307" t="str">
        <f>"ID_C "&amp;LEFT(Tab_Clients[[#This Row],[Client_Name]],1)&amp;LEFT(Tab_Clients[[#This Row],[Customer Type]],1)&amp;LEFT(Tab_Clients[[#This Row],[City]],1)&amp;" "&amp;TEXT(ROW()-1,"0000")</f>
        <v>ID_C SMY 0306</v>
      </c>
      <c r="B307" s="27" t="s">
        <v>132</v>
      </c>
      <c r="C307" s="27" t="s">
        <v>11</v>
      </c>
      <c r="D307" s="27" t="s">
        <v>8</v>
      </c>
      <c r="E307" s="27" t="s">
        <v>15</v>
      </c>
    </row>
    <row r="308" spans="1:5" hidden="1">
      <c r="A308" t="str">
        <f>"ID_C "&amp;LEFT(Tab_Clients[[#This Row],[Client_Name]],1)&amp;LEFT(Tab_Clients[[#This Row],[Customer Type]],1)&amp;LEFT(Tab_Clients[[#This Row],[City]],1)&amp;" "&amp;TEXT(ROW()-1,"0000")</f>
        <v>ID_C VMY 0307</v>
      </c>
      <c r="B308" s="27" t="s">
        <v>206</v>
      </c>
      <c r="C308" s="27" t="s">
        <v>7</v>
      </c>
      <c r="D308" s="27" t="s">
        <v>8</v>
      </c>
      <c r="E308" s="27" t="s">
        <v>15</v>
      </c>
    </row>
    <row r="309" spans="1:5">
      <c r="A309" t="str">
        <f>"ID_C "&amp;LEFT(Tab_Clients[[#This Row],[Client_Name]],1)&amp;LEFT(Tab_Clients[[#This Row],[Customer Type]],1)&amp;LEFT(Tab_Clients[[#This Row],[City]],1)&amp;" "&amp;TEXT(ROW()-1,"0000")</f>
        <v>ID_C AMM 0308</v>
      </c>
      <c r="B309" s="27" t="s">
        <v>257</v>
      </c>
      <c r="C309" s="27" t="s">
        <v>11</v>
      </c>
      <c r="D309" s="27" t="s">
        <v>8</v>
      </c>
      <c r="E309" s="27" t="s">
        <v>12</v>
      </c>
    </row>
    <row r="310" spans="1:5" hidden="1">
      <c r="A310" t="str">
        <f>"ID_C "&amp;LEFT(Tab_Clients[[#This Row],[Client_Name]],1)&amp;LEFT(Tab_Clients[[#This Row],[Customer Type]],1)&amp;LEFT(Tab_Clients[[#This Row],[City]],1)&amp;" "&amp;TEXT(ROW()-1,"0000")</f>
        <v>ID_C KNN 0309</v>
      </c>
      <c r="B310" s="27" t="s">
        <v>258</v>
      </c>
      <c r="C310" s="27" t="s">
        <v>7</v>
      </c>
      <c r="D310" s="27" t="s">
        <v>10</v>
      </c>
      <c r="E310" s="27" t="s">
        <v>9</v>
      </c>
    </row>
    <row r="311" spans="1:5">
      <c r="A311" t="str">
        <f>"ID_C "&amp;LEFT(Tab_Clients[[#This Row],[Client_Name]],1)&amp;LEFT(Tab_Clients[[#This Row],[Customer Type]],1)&amp;LEFT(Tab_Clients[[#This Row],[City]],1)&amp;" "&amp;TEXT(ROW()-1,"0000")</f>
        <v>ID_C KMN 0310</v>
      </c>
      <c r="B311" s="27" t="s">
        <v>259</v>
      </c>
      <c r="C311" s="27" t="s">
        <v>11</v>
      </c>
      <c r="D311" s="27" t="s">
        <v>8</v>
      </c>
      <c r="E311" s="27" t="s">
        <v>9</v>
      </c>
    </row>
    <row r="312" spans="1:5" hidden="1">
      <c r="A312" t="str">
        <f>"ID_C "&amp;LEFT(Tab_Clients[[#This Row],[Client_Name]],1)&amp;LEFT(Tab_Clients[[#This Row],[Customer Type]],1)&amp;LEFT(Tab_Clients[[#This Row],[City]],1)&amp;" "&amp;TEXT(ROW()-1,"0000")</f>
        <v>ID_C RMY 0311</v>
      </c>
      <c r="B312" s="27" t="s">
        <v>260</v>
      </c>
      <c r="C312" s="27" t="s">
        <v>7</v>
      </c>
      <c r="D312" s="27" t="s">
        <v>8</v>
      </c>
      <c r="E312" s="27" t="s">
        <v>15</v>
      </c>
    </row>
    <row r="313" spans="1:5">
      <c r="A313" t="str">
        <f>"ID_C "&amp;LEFT(Tab_Clients[[#This Row],[Client_Name]],1)&amp;LEFT(Tab_Clients[[#This Row],[Customer Type]],1)&amp;LEFT(Tab_Clients[[#This Row],[City]],1)&amp;" "&amp;TEXT(ROW()-1,"0000")</f>
        <v>ID_C DMY 0312</v>
      </c>
      <c r="B313" s="27" t="s">
        <v>261</v>
      </c>
      <c r="C313" s="27" t="s">
        <v>11</v>
      </c>
      <c r="D313" s="27" t="s">
        <v>8</v>
      </c>
      <c r="E313" s="27" t="s">
        <v>15</v>
      </c>
    </row>
    <row r="314" spans="1:5" hidden="1">
      <c r="A314" t="str">
        <f>"ID_C "&amp;LEFT(Tab_Clients[[#This Row],[Client_Name]],1)&amp;LEFT(Tab_Clients[[#This Row],[Customer Type]],1)&amp;LEFT(Tab_Clients[[#This Row],[City]],1)&amp;" "&amp;TEXT(ROW()-1,"0000")</f>
        <v>ID_C VNM 0313</v>
      </c>
      <c r="B314" s="27" t="s">
        <v>262</v>
      </c>
      <c r="C314" s="27" t="s">
        <v>7</v>
      </c>
      <c r="D314" s="27" t="s">
        <v>10</v>
      </c>
      <c r="E314" s="27" t="s">
        <v>12</v>
      </c>
    </row>
    <row r="315" spans="1:5">
      <c r="A315" t="str">
        <f>"ID_C "&amp;LEFT(Tab_Clients[[#This Row],[Client_Name]],1)&amp;LEFT(Tab_Clients[[#This Row],[Customer Type]],1)&amp;LEFT(Tab_Clients[[#This Row],[City]],1)&amp;" "&amp;TEXT(ROW()-1,"0000")</f>
        <v>ID_C AMN 0314</v>
      </c>
      <c r="B315" s="27" t="s">
        <v>263</v>
      </c>
      <c r="C315" s="27" t="s">
        <v>11</v>
      </c>
      <c r="D315" s="27" t="s">
        <v>8</v>
      </c>
      <c r="E315" s="27" t="s">
        <v>9</v>
      </c>
    </row>
    <row r="316" spans="1:5" hidden="1">
      <c r="A316" t="str">
        <f>"ID_C "&amp;LEFT(Tab_Clients[[#This Row],[Client_Name]],1)&amp;LEFT(Tab_Clients[[#This Row],[Customer Type]],1)&amp;LEFT(Tab_Clients[[#This Row],[City]],1)&amp;" "&amp;TEXT(ROW()-1,"0000")</f>
        <v>ID_C AMN 0315</v>
      </c>
      <c r="B316" s="27" t="s">
        <v>264</v>
      </c>
      <c r="C316" s="27" t="s">
        <v>7</v>
      </c>
      <c r="D316" s="27" t="s">
        <v>8</v>
      </c>
      <c r="E316" s="27" t="s">
        <v>9</v>
      </c>
    </row>
    <row r="317" spans="1:5">
      <c r="A317" t="str">
        <f>"ID_C "&amp;LEFT(Tab_Clients[[#This Row],[Client_Name]],1)&amp;LEFT(Tab_Clients[[#This Row],[Customer Type]],1)&amp;LEFT(Tab_Clients[[#This Row],[City]],1)&amp;" "&amp;TEXT(ROW()-1,"0000")</f>
        <v>ID_C KMY 0316</v>
      </c>
      <c r="B317" s="27" t="s">
        <v>265</v>
      </c>
      <c r="C317" s="27" t="s">
        <v>11</v>
      </c>
      <c r="D317" s="27" t="s">
        <v>8</v>
      </c>
      <c r="E317" s="27" t="s">
        <v>15</v>
      </c>
    </row>
    <row r="318" spans="1:5" hidden="1">
      <c r="A318" t="str">
        <f>"ID_C "&amp;LEFT(Tab_Clients[[#This Row],[Client_Name]],1)&amp;LEFT(Tab_Clients[[#This Row],[Customer Type]],1)&amp;LEFT(Tab_Clients[[#This Row],[City]],1)&amp;" "&amp;TEXT(ROW()-1,"0000")</f>
        <v>ID_C ANY 0317</v>
      </c>
      <c r="B318" s="27" t="s">
        <v>266</v>
      </c>
      <c r="C318" s="27" t="s">
        <v>7</v>
      </c>
      <c r="D318" s="27" t="s">
        <v>10</v>
      </c>
      <c r="E318" s="27" t="s">
        <v>15</v>
      </c>
    </row>
    <row r="319" spans="1:5">
      <c r="A319" t="str">
        <f>"ID_C "&amp;LEFT(Tab_Clients[[#This Row],[Client_Name]],1)&amp;LEFT(Tab_Clients[[#This Row],[Customer Type]],1)&amp;LEFT(Tab_Clients[[#This Row],[City]],1)&amp;" "&amp;TEXT(ROW()-1,"0000")</f>
        <v>ID_C AMM 0318</v>
      </c>
      <c r="B319" s="27" t="s">
        <v>267</v>
      </c>
      <c r="C319" s="27" t="s">
        <v>11</v>
      </c>
      <c r="D319" s="27" t="s">
        <v>8</v>
      </c>
      <c r="E319" s="27" t="s">
        <v>12</v>
      </c>
    </row>
    <row r="320" spans="1:5" hidden="1">
      <c r="A320" t="str">
        <f>"ID_C "&amp;LEFT(Tab_Clients[[#This Row],[Client_Name]],1)&amp;LEFT(Tab_Clients[[#This Row],[Customer Type]],1)&amp;LEFT(Tab_Clients[[#This Row],[City]],1)&amp;" "&amp;TEXT(ROW()-1,"0000")</f>
        <v>ID_C NMN 0319</v>
      </c>
      <c r="B320" s="27" t="s">
        <v>268</v>
      </c>
      <c r="C320" s="27" t="s">
        <v>7</v>
      </c>
      <c r="D320" s="27" t="s">
        <v>8</v>
      </c>
      <c r="E320" s="27" t="s">
        <v>9</v>
      </c>
    </row>
    <row r="321" spans="1:5">
      <c r="A321" t="str">
        <f>"ID_C "&amp;LEFT(Tab_Clients[[#This Row],[Client_Name]],1)&amp;LEFT(Tab_Clients[[#This Row],[Customer Type]],1)&amp;LEFT(Tab_Clients[[#This Row],[City]],1)&amp;" "&amp;TEXT(ROW()-1,"0000")</f>
        <v>ID_C VMN 0320</v>
      </c>
      <c r="B321" s="27" t="s">
        <v>269</v>
      </c>
      <c r="C321" s="27" t="s">
        <v>11</v>
      </c>
      <c r="D321" s="27" t="s">
        <v>8</v>
      </c>
      <c r="E321" s="27" t="s">
        <v>9</v>
      </c>
    </row>
    <row r="322" spans="1:5" hidden="1">
      <c r="A322" t="str">
        <f>"ID_C "&amp;LEFT(Tab_Clients[[#This Row],[Client_Name]],1)&amp;LEFT(Tab_Clients[[#This Row],[Customer Type]],1)&amp;LEFT(Tab_Clients[[#This Row],[City]],1)&amp;" "&amp;TEXT(ROW()-1,"0000")</f>
        <v>ID_C RNY 0321</v>
      </c>
      <c r="B322" s="27" t="s">
        <v>270</v>
      </c>
      <c r="C322" s="27" t="s">
        <v>7</v>
      </c>
      <c r="D322" s="27" t="s">
        <v>10</v>
      </c>
      <c r="E322" s="27" t="s">
        <v>15</v>
      </c>
    </row>
    <row r="323" spans="1:5">
      <c r="A323" t="str">
        <f>"ID_C "&amp;LEFT(Tab_Clients[[#This Row],[Client_Name]],1)&amp;LEFT(Tab_Clients[[#This Row],[Customer Type]],1)&amp;LEFT(Tab_Clients[[#This Row],[City]],1)&amp;" "&amp;TEXT(ROW()-1,"0000")</f>
        <v>ID_C AMY 0322</v>
      </c>
      <c r="B323" s="27" t="s">
        <v>263</v>
      </c>
      <c r="C323" s="27" t="s">
        <v>11</v>
      </c>
      <c r="D323" s="27" t="s">
        <v>8</v>
      </c>
      <c r="E323" s="27" t="s">
        <v>15</v>
      </c>
    </row>
    <row r="324" spans="1:5" hidden="1">
      <c r="A324" t="str">
        <f>"ID_C "&amp;LEFT(Tab_Clients[[#This Row],[Client_Name]],1)&amp;LEFT(Tab_Clients[[#This Row],[Customer Type]],1)&amp;LEFT(Tab_Clients[[#This Row],[City]],1)&amp;" "&amp;TEXT(ROW()-1,"0000")</f>
        <v>ID_C RMM 0323</v>
      </c>
      <c r="B324" s="27" t="s">
        <v>101</v>
      </c>
      <c r="C324" s="27" t="s">
        <v>7</v>
      </c>
      <c r="D324" s="27" t="s">
        <v>8</v>
      </c>
      <c r="E324" s="27" t="s">
        <v>12</v>
      </c>
    </row>
    <row r="325" spans="1:5">
      <c r="A325" t="str">
        <f>"ID_C "&amp;LEFT(Tab_Clients[[#This Row],[Client_Name]],1)&amp;LEFT(Tab_Clients[[#This Row],[Customer Type]],1)&amp;LEFT(Tab_Clients[[#This Row],[City]],1)&amp;" "&amp;TEXT(ROW()-1,"0000")</f>
        <v>ID_C MMN 0324</v>
      </c>
      <c r="B325" s="27" t="s">
        <v>271</v>
      </c>
      <c r="C325" s="27" t="s">
        <v>11</v>
      </c>
      <c r="D325" s="27" t="s">
        <v>8</v>
      </c>
      <c r="E325" s="27" t="s">
        <v>9</v>
      </c>
    </row>
    <row r="326" spans="1:5" hidden="1">
      <c r="A326" t="str">
        <f>"ID_C "&amp;LEFT(Tab_Clients[[#This Row],[Client_Name]],1)&amp;LEFT(Tab_Clients[[#This Row],[Customer Type]],1)&amp;LEFT(Tab_Clients[[#This Row],[City]],1)&amp;" "&amp;TEXT(ROW()-1,"0000")</f>
        <v>ID_C INN 0325</v>
      </c>
      <c r="B326" s="27" t="s">
        <v>272</v>
      </c>
      <c r="C326" s="27" t="s">
        <v>7</v>
      </c>
      <c r="D326" s="27" t="s">
        <v>10</v>
      </c>
      <c r="E326" s="27" t="s">
        <v>9</v>
      </c>
    </row>
    <row r="327" spans="1:5">
      <c r="A327" t="str">
        <f>"ID_C "&amp;LEFT(Tab_Clients[[#This Row],[Client_Name]],1)&amp;LEFT(Tab_Clients[[#This Row],[Customer Type]],1)&amp;LEFT(Tab_Clients[[#This Row],[City]],1)&amp;" "&amp;TEXT(ROW()-1,"0000")</f>
        <v>ID_C SMY 0326</v>
      </c>
      <c r="B327" s="27" t="s">
        <v>273</v>
      </c>
      <c r="C327" s="27" t="s">
        <v>11</v>
      </c>
      <c r="D327" s="27" t="s">
        <v>8</v>
      </c>
      <c r="E327" s="27" t="s">
        <v>15</v>
      </c>
    </row>
    <row r="328" spans="1:5" hidden="1">
      <c r="A328" t="str">
        <f>"ID_C "&amp;LEFT(Tab_Clients[[#This Row],[Client_Name]],1)&amp;LEFT(Tab_Clients[[#This Row],[Customer Type]],1)&amp;LEFT(Tab_Clients[[#This Row],[City]],1)&amp;" "&amp;TEXT(ROW()-1,"0000")</f>
        <v>ID_C KNY 0327</v>
      </c>
      <c r="B328" s="27" t="s">
        <v>30</v>
      </c>
      <c r="C328" s="27" t="s">
        <v>7</v>
      </c>
      <c r="D328" s="27" t="s">
        <v>10</v>
      </c>
      <c r="E328" s="27" t="s">
        <v>15</v>
      </c>
    </row>
    <row r="329" spans="1:5">
      <c r="A329" t="str">
        <f>"ID_C "&amp;LEFT(Tab_Clients[[#This Row],[Client_Name]],1)&amp;LEFT(Tab_Clients[[#This Row],[Customer Type]],1)&amp;LEFT(Tab_Clients[[#This Row],[City]],1)&amp;" "&amp;TEXT(ROW()-1,"0000")</f>
        <v>ID_C RMM 0328</v>
      </c>
      <c r="B329" s="27" t="s">
        <v>274</v>
      </c>
      <c r="C329" s="27" t="s">
        <v>11</v>
      </c>
      <c r="D329" s="27" t="s">
        <v>8</v>
      </c>
      <c r="E329" s="27" t="s">
        <v>12</v>
      </c>
    </row>
    <row r="330" spans="1:5" hidden="1">
      <c r="A330" t="str">
        <f>"ID_C "&amp;LEFT(Tab_Clients[[#This Row],[Client_Name]],1)&amp;LEFT(Tab_Clients[[#This Row],[Customer Type]],1)&amp;LEFT(Tab_Clients[[#This Row],[City]],1)&amp;" "&amp;TEXT(ROW()-1,"0000")</f>
        <v>ID_C ANN 0329</v>
      </c>
      <c r="B330" s="27" t="s">
        <v>64</v>
      </c>
      <c r="C330" s="27" t="s">
        <v>7</v>
      </c>
      <c r="D330" s="27" t="s">
        <v>10</v>
      </c>
      <c r="E330" s="27" t="s">
        <v>9</v>
      </c>
    </row>
    <row r="331" spans="1:5">
      <c r="A331" t="str">
        <f>"ID_C "&amp;LEFT(Tab_Clients[[#This Row],[Client_Name]],1)&amp;LEFT(Tab_Clients[[#This Row],[Customer Type]],1)&amp;LEFT(Tab_Clients[[#This Row],[City]],1)&amp;" "&amp;TEXT(ROW()-1,"0000")</f>
        <v>ID_C SMN 0330</v>
      </c>
      <c r="B331" s="27" t="s">
        <v>275</v>
      </c>
      <c r="C331" s="27" t="s">
        <v>11</v>
      </c>
      <c r="D331" s="27" t="s">
        <v>8</v>
      </c>
      <c r="E331" s="27" t="s">
        <v>9</v>
      </c>
    </row>
    <row r="332" spans="1:5" hidden="1">
      <c r="A332" t="str">
        <f>"ID_C "&amp;LEFT(Tab_Clients[[#This Row],[Client_Name]],1)&amp;LEFT(Tab_Clients[[#This Row],[Customer Type]],1)&amp;LEFT(Tab_Clients[[#This Row],[City]],1)&amp;" "&amp;TEXT(ROW()-1,"0000")</f>
        <v>ID_C KNY 0331</v>
      </c>
      <c r="B332" s="27" t="s">
        <v>115</v>
      </c>
      <c r="C332" s="27" t="s">
        <v>7</v>
      </c>
      <c r="D332" s="27" t="s">
        <v>10</v>
      </c>
      <c r="E332" s="27" t="s">
        <v>15</v>
      </c>
    </row>
    <row r="333" spans="1:5">
      <c r="A333" t="str">
        <f>"ID_C "&amp;LEFT(Tab_Clients[[#This Row],[Client_Name]],1)&amp;LEFT(Tab_Clients[[#This Row],[Customer Type]],1)&amp;LEFT(Tab_Clients[[#This Row],[City]],1)&amp;" "&amp;TEXT(ROW()-1,"0000")</f>
        <v>ID_C AMY 0332</v>
      </c>
      <c r="B333" s="27" t="s">
        <v>276</v>
      </c>
      <c r="C333" s="27" t="s">
        <v>11</v>
      </c>
      <c r="D333" s="27" t="s">
        <v>8</v>
      </c>
      <c r="E333" s="27" t="s">
        <v>15</v>
      </c>
    </row>
    <row r="334" spans="1:5" hidden="1">
      <c r="A334" t="str">
        <f>"ID_C "&amp;LEFT(Tab_Clients[[#This Row],[Client_Name]],1)&amp;LEFT(Tab_Clients[[#This Row],[Customer Type]],1)&amp;LEFT(Tab_Clients[[#This Row],[City]],1)&amp;" "&amp;TEXT(ROW()-1,"0000")</f>
        <v>ID_C KNM 0333</v>
      </c>
      <c r="B334" s="27" t="s">
        <v>13</v>
      </c>
      <c r="C334" s="27" t="s">
        <v>7</v>
      </c>
      <c r="D334" s="27" t="s">
        <v>10</v>
      </c>
      <c r="E334" s="27" t="s">
        <v>12</v>
      </c>
    </row>
    <row r="335" spans="1:5">
      <c r="A335" t="str">
        <f>"ID_C "&amp;LEFT(Tab_Clients[[#This Row],[Client_Name]],1)&amp;LEFT(Tab_Clients[[#This Row],[Customer Type]],1)&amp;LEFT(Tab_Clients[[#This Row],[City]],1)&amp;" "&amp;TEXT(ROW()-1,"0000")</f>
        <v>ID_C KMN 0334</v>
      </c>
      <c r="B335" s="27" t="s">
        <v>277</v>
      </c>
      <c r="C335" s="27" t="s">
        <v>11</v>
      </c>
      <c r="D335" s="27" t="s">
        <v>8</v>
      </c>
      <c r="E335" s="27" t="s">
        <v>9</v>
      </c>
    </row>
    <row r="336" spans="1:5" hidden="1">
      <c r="A336" t="str">
        <f>"ID_C "&amp;LEFT(Tab_Clients[[#This Row],[Client_Name]],1)&amp;LEFT(Tab_Clients[[#This Row],[Customer Type]],1)&amp;LEFT(Tab_Clients[[#This Row],[City]],1)&amp;" "&amp;TEXT(ROW()-1,"0000")</f>
        <v>ID_C NNN 0335</v>
      </c>
      <c r="B336" s="27" t="s">
        <v>181</v>
      </c>
      <c r="C336" s="27" t="s">
        <v>7</v>
      </c>
      <c r="D336" s="27" t="s">
        <v>10</v>
      </c>
      <c r="E336" s="27" t="s">
        <v>9</v>
      </c>
    </row>
    <row r="337" spans="1:5">
      <c r="A337" t="str">
        <f>"ID_C "&amp;LEFT(Tab_Clients[[#This Row],[Client_Name]],1)&amp;LEFT(Tab_Clients[[#This Row],[Customer Type]],1)&amp;LEFT(Tab_Clients[[#This Row],[City]],1)&amp;" "&amp;TEXT(ROW()-1,"0000")</f>
        <v>ID_C MMY 0336</v>
      </c>
      <c r="B337" s="27" t="s">
        <v>278</v>
      </c>
      <c r="C337" s="27" t="s">
        <v>11</v>
      </c>
      <c r="D337" s="27" t="s">
        <v>8</v>
      </c>
      <c r="E337" s="27" t="s">
        <v>15</v>
      </c>
    </row>
    <row r="338" spans="1:5" hidden="1">
      <c r="A338" t="str">
        <f>"ID_C "&amp;LEFT(Tab_Clients[[#This Row],[Client_Name]],1)&amp;LEFT(Tab_Clients[[#This Row],[Customer Type]],1)&amp;LEFT(Tab_Clients[[#This Row],[City]],1)&amp;" "&amp;TEXT(ROW()-1,"0000")</f>
        <v>ID_C ANY 0337</v>
      </c>
      <c r="B338" s="27" t="s">
        <v>279</v>
      </c>
      <c r="C338" s="27" t="s">
        <v>7</v>
      </c>
      <c r="D338" s="27" t="s">
        <v>10</v>
      </c>
      <c r="E338" s="27" t="s">
        <v>15</v>
      </c>
    </row>
    <row r="339" spans="1:5">
      <c r="A339" t="str">
        <f>"ID_C "&amp;LEFT(Tab_Clients[[#This Row],[Client_Name]],1)&amp;LEFT(Tab_Clients[[#This Row],[Customer Type]],1)&amp;LEFT(Tab_Clients[[#This Row],[City]],1)&amp;" "&amp;TEXT(ROW()-1,"0000")</f>
        <v>ID_C AMM 0338</v>
      </c>
      <c r="B339" s="27" t="s">
        <v>280</v>
      </c>
      <c r="C339" s="27" t="s">
        <v>11</v>
      </c>
      <c r="D339" s="27" t="s">
        <v>8</v>
      </c>
      <c r="E339" s="27" t="s">
        <v>12</v>
      </c>
    </row>
    <row r="340" spans="1:5" hidden="1">
      <c r="A340" t="str">
        <f>"ID_C "&amp;LEFT(Tab_Clients[[#This Row],[Client_Name]],1)&amp;LEFT(Tab_Clients[[#This Row],[Customer Type]],1)&amp;LEFT(Tab_Clients[[#This Row],[City]],1)&amp;" "&amp;TEXT(ROW()-1,"0000")</f>
        <v>ID_C MNN 0339</v>
      </c>
      <c r="B340" s="27" t="s">
        <v>188</v>
      </c>
      <c r="C340" s="27" t="s">
        <v>7</v>
      </c>
      <c r="D340" s="27" t="s">
        <v>10</v>
      </c>
      <c r="E340" s="27" t="s">
        <v>9</v>
      </c>
    </row>
    <row r="341" spans="1:5">
      <c r="A341" t="str">
        <f>"ID_C "&amp;LEFT(Tab_Clients[[#This Row],[Client_Name]],1)&amp;LEFT(Tab_Clients[[#This Row],[Customer Type]],1)&amp;LEFT(Tab_Clients[[#This Row],[City]],1)&amp;" "&amp;TEXT(ROW()-1,"0000")</f>
        <v>ID_C PMN 0340</v>
      </c>
      <c r="B341" s="27" t="s">
        <v>281</v>
      </c>
      <c r="C341" s="27" t="s">
        <v>11</v>
      </c>
      <c r="D341" s="27" t="s">
        <v>8</v>
      </c>
      <c r="E341" s="27" t="s">
        <v>9</v>
      </c>
    </row>
    <row r="342" spans="1:5" hidden="1">
      <c r="A342" t="str">
        <f>"ID_C "&amp;LEFT(Tab_Clients[[#This Row],[Client_Name]],1)&amp;LEFT(Tab_Clients[[#This Row],[Customer Type]],1)&amp;LEFT(Tab_Clients[[#This Row],[City]],1)&amp;" "&amp;TEXT(ROW()-1,"0000")</f>
        <v>ID_C ANY 0341</v>
      </c>
      <c r="B342" s="27" t="s">
        <v>282</v>
      </c>
      <c r="C342" s="27" t="s">
        <v>7</v>
      </c>
      <c r="D342" s="27" t="s">
        <v>10</v>
      </c>
      <c r="E342" s="27" t="s">
        <v>15</v>
      </c>
    </row>
    <row r="343" spans="1:5">
      <c r="A343" t="str">
        <f>"ID_C "&amp;LEFT(Tab_Clients[[#This Row],[Client_Name]],1)&amp;LEFT(Tab_Clients[[#This Row],[Customer Type]],1)&amp;LEFT(Tab_Clients[[#This Row],[City]],1)&amp;" "&amp;TEXT(ROW()-1,"0000")</f>
        <v>ID_C SMY 0342</v>
      </c>
      <c r="B343" s="27" t="s">
        <v>283</v>
      </c>
      <c r="C343" s="27" t="s">
        <v>11</v>
      </c>
      <c r="D343" s="27" t="s">
        <v>8</v>
      </c>
      <c r="E343" s="27" t="s">
        <v>15</v>
      </c>
    </row>
    <row r="344" spans="1:5" hidden="1">
      <c r="A344" t="str">
        <f>"ID_C "&amp;LEFT(Tab_Clients[[#This Row],[Client_Name]],1)&amp;LEFT(Tab_Clients[[#This Row],[Customer Type]],1)&amp;LEFT(Tab_Clients[[#This Row],[City]],1)&amp;" "&amp;TEXT(ROW()-1,"0000")</f>
        <v>ID_C RNM 0343</v>
      </c>
      <c r="B344" s="27" t="s">
        <v>284</v>
      </c>
      <c r="C344" s="27" t="s">
        <v>7</v>
      </c>
      <c r="D344" s="27" t="s">
        <v>10</v>
      </c>
      <c r="E344" s="27" t="s">
        <v>12</v>
      </c>
    </row>
    <row r="345" spans="1:5">
      <c r="A345" t="str">
        <f>"ID_C "&amp;LEFT(Tab_Clients[[#This Row],[Client_Name]],1)&amp;LEFT(Tab_Clients[[#This Row],[Customer Type]],1)&amp;LEFT(Tab_Clients[[#This Row],[City]],1)&amp;" "&amp;TEXT(ROW()-1,"0000")</f>
        <v>ID_C RNN 0344</v>
      </c>
      <c r="B345" s="27" t="s">
        <v>47</v>
      </c>
      <c r="C345" s="27" t="s">
        <v>11</v>
      </c>
      <c r="D345" s="27" t="s">
        <v>10</v>
      </c>
      <c r="E345" s="27" t="s">
        <v>9</v>
      </c>
    </row>
    <row r="346" spans="1:5" hidden="1">
      <c r="A346" t="str">
        <f>"ID_C "&amp;LEFT(Tab_Clients[[#This Row],[Client_Name]],1)&amp;LEFT(Tab_Clients[[#This Row],[Customer Type]],1)&amp;LEFT(Tab_Clients[[#This Row],[City]],1)&amp;" "&amp;TEXT(ROW()-1,"0000")</f>
        <v>ID_C RMN 0345</v>
      </c>
      <c r="B346" s="27" t="s">
        <v>285</v>
      </c>
      <c r="C346" s="27" t="s">
        <v>7</v>
      </c>
      <c r="D346" s="27" t="s">
        <v>8</v>
      </c>
      <c r="E346" s="27" t="s">
        <v>9</v>
      </c>
    </row>
    <row r="347" spans="1:5">
      <c r="A347" t="str">
        <f>"ID_C "&amp;LEFT(Tab_Clients[[#This Row],[Client_Name]],1)&amp;LEFT(Tab_Clients[[#This Row],[Customer Type]],1)&amp;LEFT(Tab_Clients[[#This Row],[City]],1)&amp;" "&amp;TEXT(ROW()-1,"0000")</f>
        <v>ID_C SMY 0346</v>
      </c>
      <c r="B347" s="27" t="s">
        <v>286</v>
      </c>
      <c r="C347" s="27" t="s">
        <v>11</v>
      </c>
      <c r="D347" s="27" t="s">
        <v>8</v>
      </c>
      <c r="E347" s="27" t="s">
        <v>15</v>
      </c>
    </row>
    <row r="348" spans="1:5" hidden="1">
      <c r="A348" t="str">
        <f>"ID_C "&amp;LEFT(Tab_Clients[[#This Row],[Client_Name]],1)&amp;LEFT(Tab_Clients[[#This Row],[Customer Type]],1)&amp;LEFT(Tab_Clients[[#This Row],[City]],1)&amp;" "&amp;TEXT(ROW()-1,"0000")</f>
        <v>ID_C AMY 0347</v>
      </c>
      <c r="B348" s="27" t="s">
        <v>163</v>
      </c>
      <c r="C348" s="27" t="s">
        <v>7</v>
      </c>
      <c r="D348" s="27" t="s">
        <v>8</v>
      </c>
      <c r="E348" s="27" t="s">
        <v>15</v>
      </c>
    </row>
    <row r="349" spans="1:5">
      <c r="A349" t="str">
        <f>"ID_C "&amp;LEFT(Tab_Clients[[#This Row],[Client_Name]],1)&amp;LEFT(Tab_Clients[[#This Row],[Customer Type]],1)&amp;LEFT(Tab_Clients[[#This Row],[City]],1)&amp;" "&amp;TEXT(ROW()-1,"0000")</f>
        <v>ID_C LNM 0348</v>
      </c>
      <c r="B349" s="27" t="s">
        <v>287</v>
      </c>
      <c r="C349" s="27" t="s">
        <v>11</v>
      </c>
      <c r="D349" s="27" t="s">
        <v>10</v>
      </c>
      <c r="E349" s="27" t="s">
        <v>12</v>
      </c>
    </row>
    <row r="350" spans="1:5" hidden="1">
      <c r="A350" t="str">
        <f>"ID_C "&amp;LEFT(Tab_Clients[[#This Row],[Client_Name]],1)&amp;LEFT(Tab_Clients[[#This Row],[Customer Type]],1)&amp;LEFT(Tab_Clients[[#This Row],[City]],1)&amp;" "&amp;TEXT(ROW()-1,"0000")</f>
        <v>ID_C RMN 0349</v>
      </c>
      <c r="B350" s="27" t="s">
        <v>288</v>
      </c>
      <c r="C350" s="27" t="s">
        <v>7</v>
      </c>
      <c r="D350" s="27" t="s">
        <v>8</v>
      </c>
      <c r="E350" s="27" t="s">
        <v>9</v>
      </c>
    </row>
    <row r="351" spans="1:5">
      <c r="A351" t="str">
        <f>"ID_C "&amp;LEFT(Tab_Clients[[#This Row],[Client_Name]],1)&amp;LEFT(Tab_Clients[[#This Row],[Customer Type]],1)&amp;LEFT(Tab_Clients[[#This Row],[City]],1)&amp;" "&amp;TEXT(ROW()-1,"0000")</f>
        <v>ID_C SMN 0350</v>
      </c>
      <c r="B351" s="27" t="s">
        <v>289</v>
      </c>
      <c r="C351" s="27" t="s">
        <v>11</v>
      </c>
      <c r="D351" s="27" t="s">
        <v>8</v>
      </c>
      <c r="E351" s="27" t="s">
        <v>9</v>
      </c>
    </row>
    <row r="352" spans="1:5" hidden="1">
      <c r="A352" t="str">
        <f>"ID_C "&amp;LEFT(Tab_Clients[[#This Row],[Client_Name]],1)&amp;LEFT(Tab_Clients[[#This Row],[Customer Type]],1)&amp;LEFT(Tab_Clients[[#This Row],[City]],1)&amp;" "&amp;TEXT(ROW()-1,"0000")</f>
        <v>ID_C DMY 0351</v>
      </c>
      <c r="B352" s="27" t="s">
        <v>130</v>
      </c>
      <c r="C352" s="27" t="s">
        <v>7</v>
      </c>
      <c r="D352" s="27" t="s">
        <v>8</v>
      </c>
      <c r="E352" s="27" t="s">
        <v>15</v>
      </c>
    </row>
    <row r="353" spans="1:5">
      <c r="A353" t="str">
        <f>"ID_C "&amp;LEFT(Tab_Clients[[#This Row],[Client_Name]],1)&amp;LEFT(Tab_Clients[[#This Row],[Customer Type]],1)&amp;LEFT(Tab_Clients[[#This Row],[City]],1)&amp;" "&amp;TEXT(ROW()-1,"0000")</f>
        <v>ID_C RNY 0352</v>
      </c>
      <c r="B353" s="27" t="s">
        <v>136</v>
      </c>
      <c r="C353" s="27" t="s">
        <v>11</v>
      </c>
      <c r="D353" s="27" t="s">
        <v>10</v>
      </c>
      <c r="E353" s="27" t="s">
        <v>15</v>
      </c>
    </row>
    <row r="354" spans="1:5" hidden="1">
      <c r="A354" t="str">
        <f>"ID_C "&amp;LEFT(Tab_Clients[[#This Row],[Client_Name]],1)&amp;LEFT(Tab_Clients[[#This Row],[Customer Type]],1)&amp;LEFT(Tab_Clients[[#This Row],[City]],1)&amp;" "&amp;TEXT(ROW()-1,"0000")</f>
        <v>ID_C AMM 0353</v>
      </c>
      <c r="B354" s="27" t="s">
        <v>290</v>
      </c>
      <c r="C354" s="27" t="s">
        <v>7</v>
      </c>
      <c r="D354" s="27" t="s">
        <v>8</v>
      </c>
      <c r="E354" s="27" t="s">
        <v>12</v>
      </c>
    </row>
    <row r="355" spans="1:5">
      <c r="A355" t="str">
        <f>"ID_C "&amp;LEFT(Tab_Clients[[#This Row],[Client_Name]],1)&amp;LEFT(Tab_Clients[[#This Row],[Customer Type]],1)&amp;LEFT(Tab_Clients[[#This Row],[City]],1)&amp;" "&amp;TEXT(ROW()-1,"0000")</f>
        <v>ID_C NMN 0354</v>
      </c>
      <c r="B355" s="27" t="s">
        <v>66</v>
      </c>
      <c r="C355" s="27" t="s">
        <v>11</v>
      </c>
      <c r="D355" s="27" t="s">
        <v>8</v>
      </c>
      <c r="E355" s="27" t="s">
        <v>9</v>
      </c>
    </row>
    <row r="356" spans="1:5" hidden="1">
      <c r="A356" t="str">
        <f>"ID_C "&amp;LEFT(Tab_Clients[[#This Row],[Client_Name]],1)&amp;LEFT(Tab_Clients[[#This Row],[Customer Type]],1)&amp;LEFT(Tab_Clients[[#This Row],[City]],1)&amp;" "&amp;TEXT(ROW()-1,"0000")</f>
        <v>ID_C AMN 0355</v>
      </c>
      <c r="B356" s="27" t="s">
        <v>76</v>
      </c>
      <c r="C356" s="27" t="s">
        <v>7</v>
      </c>
      <c r="D356" s="27" t="s">
        <v>8</v>
      </c>
      <c r="E356" s="27" t="s">
        <v>9</v>
      </c>
    </row>
    <row r="357" spans="1:5">
      <c r="A357" t="str">
        <f>"ID_C "&amp;LEFT(Tab_Clients[[#This Row],[Client_Name]],1)&amp;LEFT(Tab_Clients[[#This Row],[Customer Type]],1)&amp;LEFT(Tab_Clients[[#This Row],[City]],1)&amp;" "&amp;TEXT(ROW()-1,"0000")</f>
        <v>ID_C NNY 0356</v>
      </c>
      <c r="B357" s="27" t="s">
        <v>291</v>
      </c>
      <c r="C357" s="27" t="s">
        <v>11</v>
      </c>
      <c r="D357" s="27" t="s">
        <v>10</v>
      </c>
      <c r="E357" s="27" t="s">
        <v>15</v>
      </c>
    </row>
    <row r="358" spans="1:5" hidden="1">
      <c r="A358" t="str">
        <f>"ID_C "&amp;LEFT(Tab_Clients[[#This Row],[Client_Name]],1)&amp;LEFT(Tab_Clients[[#This Row],[Customer Type]],1)&amp;LEFT(Tab_Clients[[#This Row],[City]],1)&amp;" "&amp;TEXT(ROW()-1,"0000")</f>
        <v>ID_C RMY 0357</v>
      </c>
      <c r="B358" s="27" t="s">
        <v>270</v>
      </c>
      <c r="C358" s="27" t="s">
        <v>7</v>
      </c>
      <c r="D358" s="27" t="s">
        <v>8</v>
      </c>
      <c r="E358" s="27" t="s">
        <v>15</v>
      </c>
    </row>
    <row r="359" spans="1:5">
      <c r="A359" t="str">
        <f>"ID_C "&amp;LEFT(Tab_Clients[[#This Row],[Client_Name]],1)&amp;LEFT(Tab_Clients[[#This Row],[Customer Type]],1)&amp;LEFT(Tab_Clients[[#This Row],[City]],1)&amp;" "&amp;TEXT(ROW()-1,"0000")</f>
        <v>ID_C DMM 0358</v>
      </c>
      <c r="B359" s="27" t="s">
        <v>292</v>
      </c>
      <c r="C359" s="27" t="s">
        <v>11</v>
      </c>
      <c r="D359" s="27" t="s">
        <v>8</v>
      </c>
      <c r="E359" s="27" t="s">
        <v>12</v>
      </c>
    </row>
    <row r="360" spans="1:5" hidden="1">
      <c r="A360" t="str">
        <f>"ID_C "&amp;LEFT(Tab_Clients[[#This Row],[Client_Name]],1)&amp;LEFT(Tab_Clients[[#This Row],[Customer Type]],1)&amp;LEFT(Tab_Clients[[#This Row],[City]],1)&amp;" "&amp;TEXT(ROW()-1,"0000")</f>
        <v>ID_C PMN 0359</v>
      </c>
      <c r="B360" s="27" t="s">
        <v>293</v>
      </c>
      <c r="C360" s="27" t="s">
        <v>7</v>
      </c>
      <c r="D360" s="27" t="s">
        <v>8</v>
      </c>
      <c r="E360" s="27" t="s">
        <v>9</v>
      </c>
    </row>
    <row r="361" spans="1:5">
      <c r="A361" t="str">
        <f>"ID_C "&amp;LEFT(Tab_Clients[[#This Row],[Client_Name]],1)&amp;LEFT(Tab_Clients[[#This Row],[Customer Type]],1)&amp;LEFT(Tab_Clients[[#This Row],[City]],1)&amp;" "&amp;TEXT(ROW()-1,"0000")</f>
        <v>ID_C INN 0360</v>
      </c>
      <c r="B361" s="27" t="s">
        <v>159</v>
      </c>
      <c r="C361" s="27" t="s">
        <v>11</v>
      </c>
      <c r="D361" s="27" t="s">
        <v>10</v>
      </c>
      <c r="E361" s="27" t="s">
        <v>9</v>
      </c>
    </row>
    <row r="362" spans="1:5" hidden="1">
      <c r="A362" t="str">
        <f>"ID_C "&amp;LEFT(Tab_Clients[[#This Row],[Client_Name]],1)&amp;LEFT(Tab_Clients[[#This Row],[Customer Type]],1)&amp;LEFT(Tab_Clients[[#This Row],[City]],1)&amp;" "&amp;TEXT(ROW()-1,"0000")</f>
        <v>ID_C VMY 0361</v>
      </c>
      <c r="B362" s="27" t="s">
        <v>206</v>
      </c>
      <c r="C362" s="27" t="s">
        <v>7</v>
      </c>
      <c r="D362" s="27" t="s">
        <v>8</v>
      </c>
      <c r="E362" s="27" t="s">
        <v>15</v>
      </c>
    </row>
    <row r="363" spans="1:5">
      <c r="A363" t="str">
        <f>"ID_C "&amp;LEFT(Tab_Clients[[#This Row],[Client_Name]],1)&amp;LEFT(Tab_Clients[[#This Row],[Customer Type]],1)&amp;LEFT(Tab_Clients[[#This Row],[City]],1)&amp;" "&amp;TEXT(ROW()-1,"0000")</f>
        <v>ID_C PMY 0362</v>
      </c>
      <c r="B363" s="27" t="s">
        <v>294</v>
      </c>
      <c r="C363" s="27" t="s">
        <v>11</v>
      </c>
      <c r="D363" s="27" t="s">
        <v>8</v>
      </c>
      <c r="E363" s="27" t="s">
        <v>15</v>
      </c>
    </row>
    <row r="364" spans="1:5" hidden="1">
      <c r="A364" t="str">
        <f>"ID_C "&amp;LEFT(Tab_Clients[[#This Row],[Client_Name]],1)&amp;LEFT(Tab_Clients[[#This Row],[Customer Type]],1)&amp;LEFT(Tab_Clients[[#This Row],[City]],1)&amp;" "&amp;TEXT(ROW()-1,"0000")</f>
        <v>ID_C MMM 0363</v>
      </c>
      <c r="B364" s="27" t="s">
        <v>295</v>
      </c>
      <c r="C364" s="27" t="s">
        <v>7</v>
      </c>
      <c r="D364" s="27" t="s">
        <v>8</v>
      </c>
      <c r="E364" s="27" t="s">
        <v>12</v>
      </c>
    </row>
    <row r="365" spans="1:5">
      <c r="A365" t="str">
        <f>"ID_C "&amp;LEFT(Tab_Clients[[#This Row],[Client_Name]],1)&amp;LEFT(Tab_Clients[[#This Row],[Customer Type]],1)&amp;LEFT(Tab_Clients[[#This Row],[City]],1)&amp;" "&amp;TEXT(ROW()-1,"0000")</f>
        <v>ID_C VNN 0364</v>
      </c>
      <c r="B365" s="27" t="s">
        <v>296</v>
      </c>
      <c r="C365" s="27" t="s">
        <v>11</v>
      </c>
      <c r="D365" s="27" t="s">
        <v>10</v>
      </c>
      <c r="E365" s="27" t="s">
        <v>9</v>
      </c>
    </row>
    <row r="366" spans="1:5" hidden="1">
      <c r="A366" t="str">
        <f>"ID_C "&amp;LEFT(Tab_Clients[[#This Row],[Client_Name]],1)&amp;LEFT(Tab_Clients[[#This Row],[Customer Type]],1)&amp;LEFT(Tab_Clients[[#This Row],[City]],1)&amp;" "&amp;TEXT(ROW()-1,"0000")</f>
        <v>ID_C RMN 0365</v>
      </c>
      <c r="B366" s="27" t="s">
        <v>88</v>
      </c>
      <c r="C366" s="27" t="s">
        <v>7</v>
      </c>
      <c r="D366" s="27" t="s">
        <v>8</v>
      </c>
      <c r="E366" s="27" t="s">
        <v>9</v>
      </c>
    </row>
    <row r="367" spans="1:5">
      <c r="A367" t="str">
        <f>"ID_C "&amp;LEFT(Tab_Clients[[#This Row],[Client_Name]],1)&amp;LEFT(Tab_Clients[[#This Row],[Customer Type]],1)&amp;LEFT(Tab_Clients[[#This Row],[City]],1)&amp;" "&amp;TEXT(ROW()-1,"0000")</f>
        <v>ID_C AMY 0366</v>
      </c>
      <c r="B367" s="27" t="s">
        <v>153</v>
      </c>
      <c r="C367" s="27" t="s">
        <v>11</v>
      </c>
      <c r="D367" s="27" t="s">
        <v>8</v>
      </c>
      <c r="E367" s="27" t="s">
        <v>15</v>
      </c>
    </row>
    <row r="368" spans="1:5" hidden="1">
      <c r="A368" t="str">
        <f>"ID_C "&amp;LEFT(Tab_Clients[[#This Row],[Client_Name]],1)&amp;LEFT(Tab_Clients[[#This Row],[Customer Type]],1)&amp;LEFT(Tab_Clients[[#This Row],[City]],1)&amp;" "&amp;TEXT(ROW()-1,"0000")</f>
        <v>ID_C AMY 0367</v>
      </c>
      <c r="B368" s="27" t="s">
        <v>297</v>
      </c>
      <c r="C368" s="27" t="s">
        <v>7</v>
      </c>
      <c r="D368" s="27" t="s">
        <v>8</v>
      </c>
      <c r="E368" s="27" t="s">
        <v>15</v>
      </c>
    </row>
    <row r="369" spans="1:5">
      <c r="A369" t="str">
        <f>"ID_C "&amp;LEFT(Tab_Clients[[#This Row],[Client_Name]],1)&amp;LEFT(Tab_Clients[[#This Row],[Customer Type]],1)&amp;LEFT(Tab_Clients[[#This Row],[City]],1)&amp;" "&amp;TEXT(ROW()-1,"0000")</f>
        <v>ID_C PNM 0368</v>
      </c>
      <c r="B369" s="27" t="s">
        <v>228</v>
      </c>
      <c r="C369" s="27" t="s">
        <v>11</v>
      </c>
      <c r="D369" s="27" t="s">
        <v>10</v>
      </c>
      <c r="E369" s="27" t="s">
        <v>12</v>
      </c>
    </row>
    <row r="370" spans="1:5" hidden="1">
      <c r="A370" t="str">
        <f>"ID_C "&amp;LEFT(Tab_Clients[[#This Row],[Client_Name]],1)&amp;LEFT(Tab_Clients[[#This Row],[Customer Type]],1)&amp;LEFT(Tab_Clients[[#This Row],[City]],1)&amp;" "&amp;TEXT(ROW()-1,"0000")</f>
        <v>ID_C DMN 0369</v>
      </c>
      <c r="B370" s="27" t="s">
        <v>298</v>
      </c>
      <c r="C370" s="27" t="s">
        <v>7</v>
      </c>
      <c r="D370" s="27" t="s">
        <v>8</v>
      </c>
      <c r="E370" s="27" t="s">
        <v>9</v>
      </c>
    </row>
    <row r="371" spans="1:5">
      <c r="A371" t="str">
        <f>"ID_C "&amp;LEFT(Tab_Clients[[#This Row],[Client_Name]],1)&amp;LEFT(Tab_Clients[[#This Row],[Customer Type]],1)&amp;LEFT(Tab_Clients[[#This Row],[City]],1)&amp;" "&amp;TEXT(ROW()-1,"0000")</f>
        <v>ID_C MMN 0370</v>
      </c>
      <c r="B371" s="27" t="s">
        <v>299</v>
      </c>
      <c r="C371" s="27" t="s">
        <v>11</v>
      </c>
      <c r="D371" s="27" t="s">
        <v>8</v>
      </c>
      <c r="E371" s="27" t="s">
        <v>9</v>
      </c>
    </row>
    <row r="372" spans="1:5" hidden="1">
      <c r="A372" t="str">
        <f>"ID_C "&amp;LEFT(Tab_Clients[[#This Row],[Client_Name]],1)&amp;LEFT(Tab_Clients[[#This Row],[Customer Type]],1)&amp;LEFT(Tab_Clients[[#This Row],[City]],1)&amp;" "&amp;TEXT(ROW()-1,"0000")</f>
        <v>ID_C VMY 0371</v>
      </c>
      <c r="B372" s="27" t="s">
        <v>137</v>
      </c>
      <c r="C372" s="27" t="s">
        <v>7</v>
      </c>
      <c r="D372" s="27" t="s">
        <v>8</v>
      </c>
      <c r="E372" s="27" t="s">
        <v>15</v>
      </c>
    </row>
    <row r="373" spans="1:5">
      <c r="A373" t="str">
        <f>"ID_C "&amp;LEFT(Tab_Clients[[#This Row],[Client_Name]],1)&amp;LEFT(Tab_Clients[[#This Row],[Customer Type]],1)&amp;LEFT(Tab_Clients[[#This Row],[City]],1)&amp;" "&amp;TEXT(ROW()-1,"0000")</f>
        <v>ID_C VNY 0372</v>
      </c>
      <c r="B373" s="27" t="s">
        <v>262</v>
      </c>
      <c r="C373" s="27" t="s">
        <v>11</v>
      </c>
      <c r="D373" s="27" t="s">
        <v>10</v>
      </c>
      <c r="E373" s="27" t="s">
        <v>15</v>
      </c>
    </row>
    <row r="374" spans="1:5" hidden="1">
      <c r="A374" t="str">
        <f>"ID_C "&amp;LEFT(Tab_Clients[[#This Row],[Client_Name]],1)&amp;LEFT(Tab_Clients[[#This Row],[Customer Type]],1)&amp;LEFT(Tab_Clients[[#This Row],[City]],1)&amp;" "&amp;TEXT(ROW()-1,"0000")</f>
        <v>ID_C AMM 0373</v>
      </c>
      <c r="B374" s="27" t="s">
        <v>257</v>
      </c>
      <c r="C374" s="27" t="s">
        <v>7</v>
      </c>
      <c r="D374" s="27" t="s">
        <v>8</v>
      </c>
      <c r="E374" s="27" t="s">
        <v>12</v>
      </c>
    </row>
    <row r="375" spans="1:5">
      <c r="A375" t="str">
        <f>"ID_C "&amp;LEFT(Tab_Clients[[#This Row],[Client_Name]],1)&amp;LEFT(Tab_Clients[[#This Row],[Customer Type]],1)&amp;LEFT(Tab_Clients[[#This Row],[City]],1)&amp;" "&amp;TEXT(ROW()-1,"0000")</f>
        <v>ID_C RMN 0374</v>
      </c>
      <c r="B375" s="27" t="s">
        <v>88</v>
      </c>
      <c r="C375" s="27" t="s">
        <v>11</v>
      </c>
      <c r="D375" s="27" t="s">
        <v>8</v>
      </c>
      <c r="E375" s="27" t="s">
        <v>9</v>
      </c>
    </row>
    <row r="376" spans="1:5" hidden="1">
      <c r="A376" t="str">
        <f>"ID_C "&amp;LEFT(Tab_Clients[[#This Row],[Client_Name]],1)&amp;LEFT(Tab_Clients[[#This Row],[Customer Type]],1)&amp;LEFT(Tab_Clients[[#This Row],[City]],1)&amp;" "&amp;TEXT(ROW()-1,"0000")</f>
        <v>ID_C AMN 0375</v>
      </c>
      <c r="B376" s="27" t="s">
        <v>82</v>
      </c>
      <c r="C376" s="27" t="s">
        <v>7</v>
      </c>
      <c r="D376" s="27" t="s">
        <v>8</v>
      </c>
      <c r="E376" s="27" t="s">
        <v>9</v>
      </c>
    </row>
    <row r="377" spans="1:5">
      <c r="A377" t="str">
        <f>"ID_C "&amp;LEFT(Tab_Clients[[#This Row],[Client_Name]],1)&amp;LEFT(Tab_Clients[[#This Row],[Customer Type]],1)&amp;LEFT(Tab_Clients[[#This Row],[City]],1)&amp;" "&amp;TEXT(ROW()-1,"0000")</f>
        <v>ID_C ANY 0376</v>
      </c>
      <c r="B377" s="27" t="s">
        <v>76</v>
      </c>
      <c r="C377" s="27" t="s">
        <v>11</v>
      </c>
      <c r="D377" s="27" t="s">
        <v>10</v>
      </c>
      <c r="E377" s="27" t="s">
        <v>15</v>
      </c>
    </row>
    <row r="378" spans="1:5" hidden="1">
      <c r="A378" t="str">
        <f>"ID_C "&amp;LEFT(Tab_Clients[[#This Row],[Client_Name]],1)&amp;LEFT(Tab_Clients[[#This Row],[Customer Type]],1)&amp;LEFT(Tab_Clients[[#This Row],[City]],1)&amp;" "&amp;TEXT(ROW()-1,"0000")</f>
        <v>ID_C RMY 0377</v>
      </c>
      <c r="B378" s="27" t="s">
        <v>300</v>
      </c>
      <c r="C378" s="27" t="s">
        <v>7</v>
      </c>
      <c r="D378" s="27" t="s">
        <v>8</v>
      </c>
      <c r="E378" s="27" t="s">
        <v>15</v>
      </c>
    </row>
    <row r="379" spans="1:5">
      <c r="A379" t="str">
        <f>"ID_C "&amp;LEFT(Tab_Clients[[#This Row],[Client_Name]],1)&amp;LEFT(Tab_Clients[[#This Row],[Customer Type]],1)&amp;LEFT(Tab_Clients[[#This Row],[City]],1)&amp;" "&amp;TEXT(ROW()-1,"0000")</f>
        <v>ID_C VMM 0378</v>
      </c>
      <c r="B379" s="27" t="s">
        <v>227</v>
      </c>
      <c r="C379" s="27" t="s">
        <v>11</v>
      </c>
      <c r="D379" s="27" t="s">
        <v>8</v>
      </c>
      <c r="E379" s="27" t="s">
        <v>12</v>
      </c>
    </row>
    <row r="380" spans="1:5" hidden="1">
      <c r="A380" t="str">
        <f>"ID_C "&amp;LEFT(Tab_Clients[[#This Row],[Client_Name]],1)&amp;LEFT(Tab_Clients[[#This Row],[Customer Type]],1)&amp;LEFT(Tab_Clients[[#This Row],[City]],1)&amp;" "&amp;TEXT(ROW()-1,"0000")</f>
        <v>ID_C PMN 0379</v>
      </c>
      <c r="B380" s="27" t="s">
        <v>74</v>
      </c>
      <c r="C380" s="27" t="s">
        <v>7</v>
      </c>
      <c r="D380" s="27" t="s">
        <v>8</v>
      </c>
      <c r="E380" s="27" t="s">
        <v>9</v>
      </c>
    </row>
    <row r="381" spans="1:5">
      <c r="A381" t="str">
        <f>"ID_C "&amp;LEFT(Tab_Clients[[#This Row],[Client_Name]],1)&amp;LEFT(Tab_Clients[[#This Row],[Customer Type]],1)&amp;LEFT(Tab_Clients[[#This Row],[City]],1)&amp;" "&amp;TEXT(ROW()-1,"0000")</f>
        <v>ID_C RNN 0380</v>
      </c>
      <c r="B381" s="27" t="s">
        <v>301</v>
      </c>
      <c r="C381" s="27" t="s">
        <v>11</v>
      </c>
      <c r="D381" s="27" t="s">
        <v>10</v>
      </c>
      <c r="E381" s="27" t="s">
        <v>9</v>
      </c>
    </row>
    <row r="382" spans="1:5" hidden="1">
      <c r="A382" t="str">
        <f>"ID_C "&amp;LEFT(Tab_Clients[[#This Row],[Client_Name]],1)&amp;LEFT(Tab_Clients[[#This Row],[Customer Type]],1)&amp;LEFT(Tab_Clients[[#This Row],[City]],1)&amp;" "&amp;TEXT(ROW()-1,"0000")</f>
        <v>ID_C RMY 0381</v>
      </c>
      <c r="B382" s="27" t="s">
        <v>201</v>
      </c>
      <c r="C382" s="27" t="s">
        <v>7</v>
      </c>
      <c r="D382" s="27" t="s">
        <v>8</v>
      </c>
      <c r="E382" s="27" t="s">
        <v>15</v>
      </c>
    </row>
    <row r="383" spans="1:5">
      <c r="A383" t="str">
        <f>"ID_C "&amp;LEFT(Tab_Clients[[#This Row],[Client_Name]],1)&amp;LEFT(Tab_Clients[[#This Row],[Customer Type]],1)&amp;LEFT(Tab_Clients[[#This Row],[City]],1)&amp;" "&amp;TEXT(ROW()-1,"0000")</f>
        <v>ID_C AMY 0382</v>
      </c>
      <c r="B383" s="27" t="s">
        <v>302</v>
      </c>
      <c r="C383" s="27" t="s">
        <v>11</v>
      </c>
      <c r="D383" s="27" t="s">
        <v>8</v>
      </c>
      <c r="E383" s="27" t="s">
        <v>15</v>
      </c>
    </row>
    <row r="384" spans="1:5" hidden="1">
      <c r="A384" t="str">
        <f>"ID_C "&amp;LEFT(Tab_Clients[[#This Row],[Client_Name]],1)&amp;LEFT(Tab_Clients[[#This Row],[Customer Type]],1)&amp;LEFT(Tab_Clients[[#This Row],[City]],1)&amp;" "&amp;TEXT(ROW()-1,"0000")</f>
        <v>ID_C VMM 0383</v>
      </c>
      <c r="B384" s="27" t="s">
        <v>303</v>
      </c>
      <c r="C384" s="27" t="s">
        <v>7</v>
      </c>
      <c r="D384" s="27" t="s">
        <v>8</v>
      </c>
      <c r="E384" s="27" t="s">
        <v>12</v>
      </c>
    </row>
    <row r="385" spans="1:5">
      <c r="A385" t="str">
        <f>"ID_C "&amp;LEFT(Tab_Clients[[#This Row],[Client_Name]],1)&amp;LEFT(Tab_Clients[[#This Row],[Customer Type]],1)&amp;LEFT(Tab_Clients[[#This Row],[City]],1)&amp;" "&amp;TEXT(ROW()-1,"0000")</f>
        <v>ID_C MNN 0384</v>
      </c>
      <c r="B385" s="27" t="s">
        <v>304</v>
      </c>
      <c r="C385" s="27" t="s">
        <v>11</v>
      </c>
      <c r="D385" s="27" t="s">
        <v>10</v>
      </c>
      <c r="E385" s="27" t="s">
        <v>9</v>
      </c>
    </row>
    <row r="386" spans="1:5" hidden="1">
      <c r="A386" t="str">
        <f>"ID_C "&amp;LEFT(Tab_Clients[[#This Row],[Client_Name]],1)&amp;LEFT(Tab_Clients[[#This Row],[Customer Type]],1)&amp;LEFT(Tab_Clients[[#This Row],[City]],1)&amp;" "&amp;TEXT(ROW()-1,"0000")</f>
        <v>ID_C RMN 0385</v>
      </c>
      <c r="B386" s="27" t="s">
        <v>305</v>
      </c>
      <c r="C386" s="27" t="s">
        <v>7</v>
      </c>
      <c r="D386" s="27" t="s">
        <v>8</v>
      </c>
      <c r="E386" s="27" t="s">
        <v>9</v>
      </c>
    </row>
    <row r="387" spans="1:5">
      <c r="A387" t="str">
        <f>"ID_C "&amp;LEFT(Tab_Clients[[#This Row],[Client_Name]],1)&amp;LEFT(Tab_Clients[[#This Row],[Customer Type]],1)&amp;LEFT(Tab_Clients[[#This Row],[City]],1)&amp;" "&amp;TEXT(ROW()-1,"0000")</f>
        <v>ID_C VMY 0386</v>
      </c>
      <c r="B387" s="27" t="s">
        <v>306</v>
      </c>
      <c r="C387" s="27" t="s">
        <v>11</v>
      </c>
      <c r="D387" s="27" t="s">
        <v>8</v>
      </c>
      <c r="E387" s="27" t="s">
        <v>15</v>
      </c>
    </row>
    <row r="388" spans="1:5" hidden="1">
      <c r="A388" t="str">
        <f>"ID_C "&amp;LEFT(Tab_Clients[[#This Row],[Client_Name]],1)&amp;LEFT(Tab_Clients[[#This Row],[Customer Type]],1)&amp;LEFT(Tab_Clients[[#This Row],[City]],1)&amp;" "&amp;TEXT(ROW()-1,"0000")</f>
        <v>ID_C RMY 0387</v>
      </c>
      <c r="B388" s="27" t="s">
        <v>38</v>
      </c>
      <c r="C388" s="27" t="s">
        <v>7</v>
      </c>
      <c r="D388" s="27" t="s">
        <v>8</v>
      </c>
      <c r="E388" s="27" t="s">
        <v>15</v>
      </c>
    </row>
    <row r="389" spans="1:5">
      <c r="A389" t="str">
        <f>"ID_C "&amp;LEFT(Tab_Clients[[#This Row],[Client_Name]],1)&amp;LEFT(Tab_Clients[[#This Row],[Customer Type]],1)&amp;LEFT(Tab_Clients[[#This Row],[City]],1)&amp;" "&amp;TEXT(ROW()-1,"0000")</f>
        <v>ID_C ANM 0388</v>
      </c>
      <c r="B389" s="27" t="s">
        <v>307</v>
      </c>
      <c r="C389" s="27" t="s">
        <v>11</v>
      </c>
      <c r="D389" s="27" t="s">
        <v>10</v>
      </c>
      <c r="E389" s="27" t="s">
        <v>12</v>
      </c>
    </row>
    <row r="390" spans="1:5" hidden="1">
      <c r="A390" t="str">
        <f>"ID_C "&amp;LEFT(Tab_Clients[[#This Row],[Client_Name]],1)&amp;LEFT(Tab_Clients[[#This Row],[Customer Type]],1)&amp;LEFT(Tab_Clients[[#This Row],[City]],1)&amp;" "&amp;TEXT(ROW()-1,"0000")</f>
        <v>ID_C KMN 0389</v>
      </c>
      <c r="B390" s="27" t="s">
        <v>246</v>
      </c>
      <c r="C390" s="27" t="s">
        <v>7</v>
      </c>
      <c r="D390" s="27" t="s">
        <v>8</v>
      </c>
      <c r="E390" s="27" t="s">
        <v>9</v>
      </c>
    </row>
    <row r="391" spans="1:5">
      <c r="A391" t="str">
        <f>"ID_C "&amp;LEFT(Tab_Clients[[#This Row],[Client_Name]],1)&amp;LEFT(Tab_Clients[[#This Row],[Customer Type]],1)&amp;LEFT(Tab_Clients[[#This Row],[City]],1)&amp;" "&amp;TEXT(ROW()-1,"0000")</f>
        <v>ID_C AMN 0390</v>
      </c>
      <c r="B391" s="27" t="s">
        <v>257</v>
      </c>
      <c r="C391" s="27" t="s">
        <v>11</v>
      </c>
      <c r="D391" s="27" t="s">
        <v>8</v>
      </c>
      <c r="E391" s="27" t="s">
        <v>9</v>
      </c>
    </row>
    <row r="392" spans="1:5" hidden="1">
      <c r="A392" t="str">
        <f>"ID_C "&amp;LEFT(Tab_Clients[[#This Row],[Client_Name]],1)&amp;LEFT(Tab_Clients[[#This Row],[Customer Type]],1)&amp;LEFT(Tab_Clients[[#This Row],[City]],1)&amp;" "&amp;TEXT(ROW()-1,"0000")</f>
        <v>ID_C IMY 0391</v>
      </c>
      <c r="B392" s="27" t="s">
        <v>308</v>
      </c>
      <c r="C392" s="27" t="s">
        <v>7</v>
      </c>
      <c r="D392" s="27" t="s">
        <v>8</v>
      </c>
      <c r="E392" s="27" t="s">
        <v>15</v>
      </c>
    </row>
    <row r="393" spans="1:5">
      <c r="A393" t="str">
        <f>"ID_C "&amp;LEFT(Tab_Clients[[#This Row],[Client_Name]],1)&amp;LEFT(Tab_Clients[[#This Row],[Customer Type]],1)&amp;LEFT(Tab_Clients[[#This Row],[City]],1)&amp;" "&amp;TEXT(ROW()-1,"0000")</f>
        <v>ID_C NNY 0392</v>
      </c>
      <c r="B393" s="27" t="s">
        <v>149</v>
      </c>
      <c r="C393" s="27" t="s">
        <v>11</v>
      </c>
      <c r="D393" s="27" t="s">
        <v>10</v>
      </c>
      <c r="E393" s="27" t="s">
        <v>15</v>
      </c>
    </row>
    <row r="394" spans="1:5" hidden="1">
      <c r="A394" t="str">
        <f>"ID_C "&amp;LEFT(Tab_Clients[[#This Row],[Client_Name]],1)&amp;LEFT(Tab_Clients[[#This Row],[Customer Type]],1)&amp;LEFT(Tab_Clients[[#This Row],[City]],1)&amp;" "&amp;TEXT(ROW()-1,"0000")</f>
        <v>ID_C VMM 0393</v>
      </c>
      <c r="B394" s="27" t="s">
        <v>137</v>
      </c>
      <c r="C394" s="27" t="s">
        <v>7</v>
      </c>
      <c r="D394" s="27" t="s">
        <v>8</v>
      </c>
      <c r="E394" s="27" t="s">
        <v>12</v>
      </c>
    </row>
    <row r="395" spans="1:5">
      <c r="A395" t="str">
        <f>"ID_C "&amp;LEFT(Tab_Clients[[#This Row],[Client_Name]],1)&amp;LEFT(Tab_Clients[[#This Row],[Customer Type]],1)&amp;LEFT(Tab_Clients[[#This Row],[City]],1)&amp;" "&amp;TEXT(ROW()-1,"0000")</f>
        <v>ID_C KNN 0394</v>
      </c>
      <c r="B395" s="27" t="s">
        <v>309</v>
      </c>
      <c r="C395" s="27" t="s">
        <v>11</v>
      </c>
      <c r="D395" s="27" t="s">
        <v>10</v>
      </c>
      <c r="E395" s="27" t="s">
        <v>9</v>
      </c>
    </row>
    <row r="396" spans="1:5" hidden="1">
      <c r="A396" t="str">
        <f>"ID_C "&amp;LEFT(Tab_Clients[[#This Row],[Client_Name]],1)&amp;LEFT(Tab_Clients[[#This Row],[Customer Type]],1)&amp;LEFT(Tab_Clients[[#This Row],[City]],1)&amp;" "&amp;TEXT(ROW()-1,"0000")</f>
        <v>ID_C DMN 0395</v>
      </c>
      <c r="B396" s="27" t="s">
        <v>310</v>
      </c>
      <c r="C396" s="27" t="s">
        <v>7</v>
      </c>
      <c r="D396" s="27" t="s">
        <v>8</v>
      </c>
      <c r="E396" s="27" t="s">
        <v>9</v>
      </c>
    </row>
    <row r="397" spans="1:5">
      <c r="A397" t="str">
        <f>"ID_C "&amp;LEFT(Tab_Clients[[#This Row],[Client_Name]],1)&amp;LEFT(Tab_Clients[[#This Row],[Customer Type]],1)&amp;LEFT(Tab_Clients[[#This Row],[City]],1)&amp;" "&amp;TEXT(ROW()-1,"0000")</f>
        <v>ID_C PNY 0396</v>
      </c>
      <c r="B397" s="27" t="s">
        <v>311</v>
      </c>
      <c r="C397" s="27" t="s">
        <v>11</v>
      </c>
      <c r="D397" s="27" t="s">
        <v>10</v>
      </c>
      <c r="E397" s="27" t="s">
        <v>15</v>
      </c>
    </row>
    <row r="398" spans="1:5" hidden="1">
      <c r="A398" t="str">
        <f>"ID_C "&amp;LEFT(Tab_Clients[[#This Row],[Client_Name]],1)&amp;LEFT(Tab_Clients[[#This Row],[Customer Type]],1)&amp;LEFT(Tab_Clients[[#This Row],[City]],1)&amp;" "&amp;TEXT(ROW()-1,"0000")</f>
        <v>ID_C KMY 0397</v>
      </c>
      <c r="B398" s="27" t="s">
        <v>48</v>
      </c>
      <c r="C398" s="27" t="s">
        <v>7</v>
      </c>
      <c r="D398" s="27" t="s">
        <v>8</v>
      </c>
      <c r="E398" s="27" t="s">
        <v>15</v>
      </c>
    </row>
    <row r="399" spans="1:5">
      <c r="A399" t="str">
        <f>"ID_C "&amp;LEFT(Tab_Clients[[#This Row],[Client_Name]],1)&amp;LEFT(Tab_Clients[[#This Row],[Customer Type]],1)&amp;LEFT(Tab_Clients[[#This Row],[City]],1)&amp;" "&amp;TEXT(ROW()-1,"0000")</f>
        <v>ID_C KNM 0398</v>
      </c>
      <c r="B399" s="27" t="s">
        <v>312</v>
      </c>
      <c r="C399" s="27" t="s">
        <v>11</v>
      </c>
      <c r="D399" s="27" t="s">
        <v>10</v>
      </c>
      <c r="E399" s="27" t="s">
        <v>12</v>
      </c>
    </row>
    <row r="400" spans="1:5" hidden="1">
      <c r="A400" t="str">
        <f>"ID_C "&amp;LEFT(Tab_Clients[[#This Row],[Client_Name]],1)&amp;LEFT(Tab_Clients[[#This Row],[Customer Type]],1)&amp;LEFT(Tab_Clients[[#This Row],[City]],1)&amp;" "&amp;TEXT(ROW()-1,"0000")</f>
        <v>ID_C SMN 0399</v>
      </c>
      <c r="B400" s="27" t="s">
        <v>16</v>
      </c>
      <c r="C400" s="27" t="s">
        <v>7</v>
      </c>
      <c r="D400" s="27" t="s">
        <v>8</v>
      </c>
      <c r="E400" s="27" t="s">
        <v>9</v>
      </c>
    </row>
    <row r="401" spans="1:5">
      <c r="A401" t="str">
        <f>"ID_C "&amp;LEFT(Tab_Clients[[#This Row],[Client_Name]],1)&amp;LEFT(Tab_Clients[[#This Row],[Customer Type]],1)&amp;LEFT(Tab_Clients[[#This Row],[City]],1)&amp;" "&amp;TEXT(ROW()-1,"0000")</f>
        <v>ID_C ANN 0400</v>
      </c>
      <c r="B401" s="27" t="s">
        <v>313</v>
      </c>
      <c r="C401" s="27" t="s">
        <v>11</v>
      </c>
      <c r="D401" s="27" t="s">
        <v>10</v>
      </c>
      <c r="E401" s="27" t="s">
        <v>9</v>
      </c>
    </row>
    <row r="402" spans="1:5" hidden="1">
      <c r="A402" t="str">
        <f>"ID_C "&amp;LEFT(Tab_Clients[[#This Row],[Client_Name]],1)&amp;LEFT(Tab_Clients[[#This Row],[Customer Type]],1)&amp;LEFT(Tab_Clients[[#This Row],[City]],1)&amp;" "&amp;TEXT(ROW()-1,"0000")</f>
        <v>ID_C RMY 0401</v>
      </c>
      <c r="B402" s="27" t="s">
        <v>314</v>
      </c>
      <c r="C402" s="27" t="s">
        <v>7</v>
      </c>
      <c r="D402" s="27" t="s">
        <v>8</v>
      </c>
      <c r="E402" s="27" t="s">
        <v>15</v>
      </c>
    </row>
    <row r="403" spans="1:5">
      <c r="A403" t="str">
        <f>"ID_C "&amp;LEFT(Tab_Clients[[#This Row],[Client_Name]],1)&amp;LEFT(Tab_Clients[[#This Row],[Customer Type]],1)&amp;LEFT(Tab_Clients[[#This Row],[City]],1)&amp;" "&amp;TEXT(ROW()-1,"0000")</f>
        <v>ID_C RNY 0402</v>
      </c>
      <c r="B403" s="27" t="s">
        <v>315</v>
      </c>
      <c r="C403" s="27" t="s">
        <v>11</v>
      </c>
      <c r="D403" s="27" t="s">
        <v>10</v>
      </c>
      <c r="E403" s="27" t="s">
        <v>15</v>
      </c>
    </row>
    <row r="404" spans="1:5" hidden="1">
      <c r="A404" t="str">
        <f>"ID_C "&amp;LEFT(Tab_Clients[[#This Row],[Client_Name]],1)&amp;LEFT(Tab_Clients[[#This Row],[Customer Type]],1)&amp;LEFT(Tab_Clients[[#This Row],[City]],1)&amp;" "&amp;TEXT(ROW()-1,"0000")</f>
        <v>ID_C RMM 0403</v>
      </c>
      <c r="B404" s="27" t="s">
        <v>199</v>
      </c>
      <c r="C404" s="27" t="s">
        <v>7</v>
      </c>
      <c r="D404" s="27" t="s">
        <v>8</v>
      </c>
      <c r="E404" s="27" t="s">
        <v>12</v>
      </c>
    </row>
    <row r="405" spans="1:5">
      <c r="A405" t="str">
        <f>"ID_C "&amp;LEFT(Tab_Clients[[#This Row],[Client_Name]],1)&amp;LEFT(Tab_Clients[[#This Row],[Customer Type]],1)&amp;LEFT(Tab_Clients[[#This Row],[City]],1)&amp;" "&amp;TEXT(ROW()-1,"0000")</f>
        <v>ID_C RNN 0404</v>
      </c>
      <c r="B405" s="27" t="s">
        <v>224</v>
      </c>
      <c r="C405" s="27" t="s">
        <v>11</v>
      </c>
      <c r="D405" s="27" t="s">
        <v>10</v>
      </c>
      <c r="E405" s="27" t="s">
        <v>9</v>
      </c>
    </row>
    <row r="406" spans="1:5" hidden="1">
      <c r="A406" t="str">
        <f>"ID_C "&amp;LEFT(Tab_Clients[[#This Row],[Client_Name]],1)&amp;LEFT(Tab_Clients[[#This Row],[Customer Type]],1)&amp;LEFT(Tab_Clients[[#This Row],[City]],1)&amp;" "&amp;TEXT(ROW()-1,"0000")</f>
        <v>ID_C AMN 0405</v>
      </c>
      <c r="B406" s="27" t="s">
        <v>316</v>
      </c>
      <c r="C406" s="27" t="s">
        <v>7</v>
      </c>
      <c r="D406" s="27" t="s">
        <v>8</v>
      </c>
      <c r="E406" s="27" t="s">
        <v>9</v>
      </c>
    </row>
    <row r="407" spans="1:5">
      <c r="A407" t="str">
        <f>"ID_C "&amp;LEFT(Tab_Clients[[#This Row],[Client_Name]],1)&amp;LEFT(Tab_Clients[[#This Row],[Customer Type]],1)&amp;LEFT(Tab_Clients[[#This Row],[City]],1)&amp;" "&amp;TEXT(ROW()-1,"0000")</f>
        <v>ID_C DNY 0406</v>
      </c>
      <c r="B407" s="27" t="s">
        <v>261</v>
      </c>
      <c r="C407" s="27" t="s">
        <v>11</v>
      </c>
      <c r="D407" s="27" t="s">
        <v>10</v>
      </c>
      <c r="E407" s="27" t="s">
        <v>15</v>
      </c>
    </row>
    <row r="408" spans="1:5" hidden="1">
      <c r="A408" t="str">
        <f>"ID_C "&amp;LEFT(Tab_Clients[[#This Row],[Client_Name]],1)&amp;LEFT(Tab_Clients[[#This Row],[Customer Type]],1)&amp;LEFT(Tab_Clients[[#This Row],[City]],1)&amp;" "&amp;TEXT(ROW()-1,"0000")</f>
        <v>ID_C AMY 0407</v>
      </c>
      <c r="B408" s="27" t="s">
        <v>237</v>
      </c>
      <c r="C408" s="27" t="s">
        <v>7</v>
      </c>
      <c r="D408" s="27" t="s">
        <v>8</v>
      </c>
      <c r="E408" s="27" t="s">
        <v>15</v>
      </c>
    </row>
    <row r="409" spans="1:5">
      <c r="A409" t="str">
        <f>"ID_C "&amp;LEFT(Tab_Clients[[#This Row],[Client_Name]],1)&amp;LEFT(Tab_Clients[[#This Row],[Customer Type]],1)&amp;LEFT(Tab_Clients[[#This Row],[City]],1)&amp;" "&amp;TEXT(ROW()-1,"0000")</f>
        <v>ID_C KNM 0408</v>
      </c>
      <c r="B409" s="27" t="s">
        <v>277</v>
      </c>
      <c r="C409" s="27" t="s">
        <v>11</v>
      </c>
      <c r="D409" s="27" t="s">
        <v>10</v>
      </c>
      <c r="E409" s="27" t="s">
        <v>12</v>
      </c>
    </row>
    <row r="410" spans="1:5" hidden="1">
      <c r="A410" t="str">
        <f>"ID_C "&amp;LEFT(Tab_Clients[[#This Row],[Client_Name]],1)&amp;LEFT(Tab_Clients[[#This Row],[Customer Type]],1)&amp;LEFT(Tab_Clients[[#This Row],[City]],1)&amp;" "&amp;TEXT(ROW()-1,"0000")</f>
        <v>ID_C RMN 0409</v>
      </c>
      <c r="B410" s="27" t="s">
        <v>152</v>
      </c>
      <c r="C410" s="27" t="s">
        <v>7</v>
      </c>
      <c r="D410" s="27" t="s">
        <v>8</v>
      </c>
      <c r="E410" s="27" t="s">
        <v>9</v>
      </c>
    </row>
    <row r="411" spans="1:5">
      <c r="A411" t="str">
        <f>"ID_C "&amp;LEFT(Tab_Clients[[#This Row],[Client_Name]],1)&amp;LEFT(Tab_Clients[[#This Row],[Customer Type]],1)&amp;LEFT(Tab_Clients[[#This Row],[City]],1)&amp;" "&amp;TEXT(ROW()-1,"0000")</f>
        <v>ID_C ANN 0410</v>
      </c>
      <c r="B411" s="27" t="s">
        <v>317</v>
      </c>
      <c r="C411" s="27" t="s">
        <v>11</v>
      </c>
      <c r="D411" s="27" t="s">
        <v>10</v>
      </c>
      <c r="E411" s="27" t="s">
        <v>9</v>
      </c>
    </row>
    <row r="412" spans="1:5" hidden="1">
      <c r="A412" t="str">
        <f>"ID_C "&amp;LEFT(Tab_Clients[[#This Row],[Client_Name]],1)&amp;LEFT(Tab_Clients[[#This Row],[Customer Type]],1)&amp;LEFT(Tab_Clients[[#This Row],[City]],1)&amp;" "&amp;TEXT(ROW()-1,"0000")</f>
        <v>ID_C LNY 0411</v>
      </c>
      <c r="B412" s="27" t="s">
        <v>185</v>
      </c>
      <c r="C412" s="27" t="s">
        <v>7</v>
      </c>
      <c r="D412" s="27" t="s">
        <v>10</v>
      </c>
      <c r="E412" s="27" t="s">
        <v>15</v>
      </c>
    </row>
    <row r="413" spans="1:5">
      <c r="A413" t="str">
        <f>"ID_C "&amp;LEFT(Tab_Clients[[#This Row],[Client_Name]],1)&amp;LEFT(Tab_Clients[[#This Row],[Customer Type]],1)&amp;LEFT(Tab_Clients[[#This Row],[City]],1)&amp;" "&amp;TEXT(ROW()-1,"0000")</f>
        <v>ID_C SMY 0412</v>
      </c>
      <c r="B413" s="27" t="s">
        <v>162</v>
      </c>
      <c r="C413" s="27" t="s">
        <v>11</v>
      </c>
      <c r="D413" s="27" t="s">
        <v>8</v>
      </c>
      <c r="E413" s="27" t="s">
        <v>15</v>
      </c>
    </row>
    <row r="414" spans="1:5" hidden="1">
      <c r="A414" t="str">
        <f>"ID_C "&amp;LEFT(Tab_Clients[[#This Row],[Client_Name]],1)&amp;LEFT(Tab_Clients[[#This Row],[Customer Type]],1)&amp;LEFT(Tab_Clients[[#This Row],[City]],1)&amp;" "&amp;TEXT(ROW()-1,"0000")</f>
        <v>ID_C RMM 0413</v>
      </c>
      <c r="B414" s="27" t="s">
        <v>134</v>
      </c>
      <c r="C414" s="27" t="s">
        <v>7</v>
      </c>
      <c r="D414" s="27" t="s">
        <v>8</v>
      </c>
      <c r="E414" s="27" t="s">
        <v>12</v>
      </c>
    </row>
    <row r="415" spans="1:5">
      <c r="A415" t="str">
        <f>"ID_C "&amp;LEFT(Tab_Clients[[#This Row],[Client_Name]],1)&amp;LEFT(Tab_Clients[[#This Row],[Customer Type]],1)&amp;LEFT(Tab_Clients[[#This Row],[City]],1)&amp;" "&amp;TEXT(ROW()-1,"0000")</f>
        <v>ID_C AMN 0414</v>
      </c>
      <c r="B415" s="27" t="s">
        <v>318</v>
      </c>
      <c r="C415" s="27" t="s">
        <v>11</v>
      </c>
      <c r="D415" s="27" t="s">
        <v>8</v>
      </c>
      <c r="E415" s="27" t="s">
        <v>9</v>
      </c>
    </row>
    <row r="416" spans="1:5" hidden="1">
      <c r="A416" t="str">
        <f>"ID_C "&amp;LEFT(Tab_Clients[[#This Row],[Client_Name]],1)&amp;LEFT(Tab_Clients[[#This Row],[Customer Type]],1)&amp;LEFT(Tab_Clients[[#This Row],[City]],1)&amp;" "&amp;TEXT(ROW()-1,"0000")</f>
        <v>ID_C ANN 0415</v>
      </c>
      <c r="B416" s="27" t="s">
        <v>319</v>
      </c>
      <c r="C416" s="27" t="s">
        <v>7</v>
      </c>
      <c r="D416" s="27" t="s">
        <v>10</v>
      </c>
      <c r="E416" s="27" t="s">
        <v>9</v>
      </c>
    </row>
    <row r="417" spans="1:5">
      <c r="A417" t="str">
        <f>"ID_C "&amp;LEFT(Tab_Clients[[#This Row],[Client_Name]],1)&amp;LEFT(Tab_Clients[[#This Row],[Customer Type]],1)&amp;LEFT(Tab_Clients[[#This Row],[City]],1)&amp;" "&amp;TEXT(ROW()-1,"0000")</f>
        <v>ID_C PMY 0416</v>
      </c>
      <c r="B417" s="27" t="s">
        <v>320</v>
      </c>
      <c r="C417" s="27" t="s">
        <v>11</v>
      </c>
      <c r="D417" s="27" t="s">
        <v>8</v>
      </c>
      <c r="E417" s="27" t="s">
        <v>15</v>
      </c>
    </row>
    <row r="418" spans="1:5" hidden="1">
      <c r="A418" t="str">
        <f>"ID_C "&amp;LEFT(Tab_Clients[[#This Row],[Client_Name]],1)&amp;LEFT(Tab_Clients[[#This Row],[Customer Type]],1)&amp;LEFT(Tab_Clients[[#This Row],[City]],1)&amp;" "&amp;TEXT(ROW()-1,"0000")</f>
        <v>ID_C SMY 0417</v>
      </c>
      <c r="B418" s="27" t="s">
        <v>321</v>
      </c>
      <c r="C418" s="27" t="s">
        <v>7</v>
      </c>
      <c r="D418" s="27" t="s">
        <v>8</v>
      </c>
      <c r="E418" s="27" t="s">
        <v>15</v>
      </c>
    </row>
    <row r="419" spans="1:5">
      <c r="A419" t="str">
        <f>"ID_C "&amp;LEFT(Tab_Clients[[#This Row],[Client_Name]],1)&amp;LEFT(Tab_Clients[[#This Row],[Customer Type]],1)&amp;LEFT(Tab_Clients[[#This Row],[City]],1)&amp;" "&amp;TEXT(ROW()-1,"0000")</f>
        <v>ID_C PMM 0418</v>
      </c>
      <c r="B419" s="27" t="s">
        <v>322</v>
      </c>
      <c r="C419" s="27" t="s">
        <v>11</v>
      </c>
      <c r="D419" s="27" t="s">
        <v>8</v>
      </c>
      <c r="E419" s="27" t="s">
        <v>12</v>
      </c>
    </row>
    <row r="420" spans="1:5" hidden="1">
      <c r="A420" t="str">
        <f>"ID_C "&amp;LEFT(Tab_Clients[[#This Row],[Client_Name]],1)&amp;LEFT(Tab_Clients[[#This Row],[Customer Type]],1)&amp;LEFT(Tab_Clients[[#This Row],[City]],1)&amp;" "&amp;TEXT(ROW()-1,"0000")</f>
        <v>ID_C SNN 0419</v>
      </c>
      <c r="B420" s="27" t="s">
        <v>323</v>
      </c>
      <c r="C420" s="27" t="s">
        <v>7</v>
      </c>
      <c r="D420" s="27" t="s">
        <v>10</v>
      </c>
      <c r="E420" s="27" t="s">
        <v>9</v>
      </c>
    </row>
    <row r="421" spans="1:5">
      <c r="A421" t="str">
        <f>"ID_C "&amp;LEFT(Tab_Clients[[#This Row],[Client_Name]],1)&amp;LEFT(Tab_Clients[[#This Row],[Customer Type]],1)&amp;LEFT(Tab_Clients[[#This Row],[City]],1)&amp;" "&amp;TEXT(ROW()-1,"0000")</f>
        <v>ID_C RMN 0420</v>
      </c>
      <c r="B421" s="27" t="s">
        <v>49</v>
      </c>
      <c r="C421" s="27" t="s">
        <v>11</v>
      </c>
      <c r="D421" s="27" t="s">
        <v>8</v>
      </c>
      <c r="E421" s="27" t="s">
        <v>9</v>
      </c>
    </row>
    <row r="422" spans="1:5" hidden="1">
      <c r="A422" t="str">
        <f>"ID_C "&amp;LEFT(Tab_Clients[[#This Row],[Client_Name]],1)&amp;LEFT(Tab_Clients[[#This Row],[Customer Type]],1)&amp;LEFT(Tab_Clients[[#This Row],[City]],1)&amp;" "&amp;TEXT(ROW()-1,"0000")</f>
        <v>ID_C SMY 0421</v>
      </c>
      <c r="B422" s="27" t="s">
        <v>324</v>
      </c>
      <c r="C422" s="27" t="s">
        <v>7</v>
      </c>
      <c r="D422" s="27" t="s">
        <v>8</v>
      </c>
      <c r="E422" s="27" t="s">
        <v>15</v>
      </c>
    </row>
    <row r="423" spans="1:5">
      <c r="A423" t="str">
        <f>"ID_C "&amp;LEFT(Tab_Clients[[#This Row],[Client_Name]],1)&amp;LEFT(Tab_Clients[[#This Row],[Customer Type]],1)&amp;LEFT(Tab_Clients[[#This Row],[City]],1)&amp;" "&amp;TEXT(ROW()-1,"0000")</f>
        <v>ID_C PMY 0422</v>
      </c>
      <c r="B423" s="27" t="s">
        <v>186</v>
      </c>
      <c r="C423" s="27" t="s">
        <v>11</v>
      </c>
      <c r="D423" s="27" t="s">
        <v>8</v>
      </c>
      <c r="E423" s="27" t="s">
        <v>15</v>
      </c>
    </row>
    <row r="424" spans="1:5" hidden="1">
      <c r="A424" t="str">
        <f>"ID_C "&amp;LEFT(Tab_Clients[[#This Row],[Client_Name]],1)&amp;LEFT(Tab_Clients[[#This Row],[Customer Type]],1)&amp;LEFT(Tab_Clients[[#This Row],[City]],1)&amp;" "&amp;TEXT(ROW()-1,"0000")</f>
        <v>ID_C RNM 0423</v>
      </c>
      <c r="B424" s="27" t="s">
        <v>87</v>
      </c>
      <c r="C424" s="27" t="s">
        <v>7</v>
      </c>
      <c r="D424" s="27" t="s">
        <v>10</v>
      </c>
      <c r="E424" s="27" t="s">
        <v>12</v>
      </c>
    </row>
    <row r="425" spans="1:5">
      <c r="A425" t="str">
        <f>"ID_C "&amp;LEFT(Tab_Clients[[#This Row],[Client_Name]],1)&amp;LEFT(Tab_Clients[[#This Row],[Customer Type]],1)&amp;LEFT(Tab_Clients[[#This Row],[City]],1)&amp;" "&amp;TEXT(ROW()-1,"0000")</f>
        <v>ID_C KMN 0424</v>
      </c>
      <c r="B425" s="27" t="s">
        <v>325</v>
      </c>
      <c r="C425" s="27" t="s">
        <v>11</v>
      </c>
      <c r="D425" s="27" t="s">
        <v>8</v>
      </c>
      <c r="E425" s="27" t="s">
        <v>9</v>
      </c>
    </row>
    <row r="426" spans="1:5" hidden="1">
      <c r="A426" t="str">
        <f>"ID_C "&amp;LEFT(Tab_Clients[[#This Row],[Client_Name]],1)&amp;LEFT(Tab_Clients[[#This Row],[Customer Type]],1)&amp;LEFT(Tab_Clients[[#This Row],[City]],1)&amp;" "&amp;TEXT(ROW()-1,"0000")</f>
        <v>ID_C NMN 0425</v>
      </c>
      <c r="B426" s="27" t="s">
        <v>326</v>
      </c>
      <c r="C426" s="27" t="s">
        <v>7</v>
      </c>
      <c r="D426" s="27" t="s">
        <v>8</v>
      </c>
      <c r="E426" s="27" t="s">
        <v>9</v>
      </c>
    </row>
    <row r="427" spans="1:5">
      <c r="A427" t="str">
        <f>"ID_C "&amp;LEFT(Tab_Clients[[#This Row],[Client_Name]],1)&amp;LEFT(Tab_Clients[[#This Row],[Customer Type]],1)&amp;LEFT(Tab_Clients[[#This Row],[City]],1)&amp;" "&amp;TEXT(ROW()-1,"0000")</f>
        <v>ID_C AMY 0426</v>
      </c>
      <c r="B427" s="27" t="s">
        <v>327</v>
      </c>
      <c r="C427" s="27" t="s">
        <v>11</v>
      </c>
      <c r="D427" s="27" t="s">
        <v>8</v>
      </c>
      <c r="E427" s="27" t="s">
        <v>15</v>
      </c>
    </row>
    <row r="428" spans="1:5" hidden="1">
      <c r="A428" t="str">
        <f>"ID_C "&amp;LEFT(Tab_Clients[[#This Row],[Client_Name]],1)&amp;LEFT(Tab_Clients[[#This Row],[Customer Type]],1)&amp;LEFT(Tab_Clients[[#This Row],[City]],1)&amp;" "&amp;TEXT(ROW()-1,"0000")</f>
        <v>ID_C MNY 0427</v>
      </c>
      <c r="B428" s="27" t="s">
        <v>328</v>
      </c>
      <c r="C428" s="27" t="s">
        <v>7</v>
      </c>
      <c r="D428" s="27" t="s">
        <v>10</v>
      </c>
      <c r="E428" s="27" t="s">
        <v>15</v>
      </c>
    </row>
    <row r="429" spans="1:5">
      <c r="A429" t="str">
        <f>"ID_C "&amp;LEFT(Tab_Clients[[#This Row],[Client_Name]],1)&amp;LEFT(Tab_Clients[[#This Row],[Customer Type]],1)&amp;LEFT(Tab_Clients[[#This Row],[City]],1)&amp;" "&amp;TEXT(ROW()-1,"0000")</f>
        <v>ID_C VMM 0428</v>
      </c>
      <c r="B429" s="27" t="s">
        <v>45</v>
      </c>
      <c r="C429" s="27" t="s">
        <v>11</v>
      </c>
      <c r="D429" s="27" t="s">
        <v>8</v>
      </c>
      <c r="E429" s="27" t="s">
        <v>12</v>
      </c>
    </row>
    <row r="430" spans="1:5" hidden="1">
      <c r="A430" t="str">
        <f>"ID_C "&amp;LEFT(Tab_Clients[[#This Row],[Client_Name]],1)&amp;LEFT(Tab_Clients[[#This Row],[Customer Type]],1)&amp;LEFT(Tab_Clients[[#This Row],[City]],1)&amp;" "&amp;TEXT(ROW()-1,"0000")</f>
        <v>ID_C AMN 0429</v>
      </c>
      <c r="B430" s="27" t="s">
        <v>329</v>
      </c>
      <c r="C430" s="27" t="s">
        <v>7</v>
      </c>
      <c r="D430" s="27" t="s">
        <v>8</v>
      </c>
      <c r="E430" s="27" t="s">
        <v>9</v>
      </c>
    </row>
    <row r="431" spans="1:5">
      <c r="A431" t="str">
        <f>"ID_C "&amp;LEFT(Tab_Clients[[#This Row],[Client_Name]],1)&amp;LEFT(Tab_Clients[[#This Row],[Customer Type]],1)&amp;LEFT(Tab_Clients[[#This Row],[City]],1)&amp;" "&amp;TEXT(ROW()-1,"0000")</f>
        <v>ID_C AMN 0430</v>
      </c>
      <c r="B431" s="27" t="s">
        <v>327</v>
      </c>
      <c r="C431" s="27" t="s">
        <v>11</v>
      </c>
      <c r="D431" s="27" t="s">
        <v>8</v>
      </c>
      <c r="E431" s="27" t="s">
        <v>9</v>
      </c>
    </row>
    <row r="432" spans="1:5" hidden="1">
      <c r="A432" t="str">
        <f>"ID_C "&amp;LEFT(Tab_Clients[[#This Row],[Client_Name]],1)&amp;LEFT(Tab_Clients[[#This Row],[Customer Type]],1)&amp;LEFT(Tab_Clients[[#This Row],[City]],1)&amp;" "&amp;TEXT(ROW()-1,"0000")</f>
        <v>ID_C ANY 0431</v>
      </c>
      <c r="B432" s="27" t="s">
        <v>172</v>
      </c>
      <c r="C432" s="27" t="s">
        <v>7</v>
      </c>
      <c r="D432" s="27" t="s">
        <v>10</v>
      </c>
      <c r="E432" s="27" t="s">
        <v>15</v>
      </c>
    </row>
    <row r="433" spans="1:5">
      <c r="A433" t="str">
        <f>"ID_C "&amp;LEFT(Tab_Clients[[#This Row],[Client_Name]],1)&amp;LEFT(Tab_Clients[[#This Row],[Customer Type]],1)&amp;LEFT(Tab_Clients[[#This Row],[City]],1)&amp;" "&amp;TEXT(ROW()-1,"0000")</f>
        <v>ID_C MMY 0432</v>
      </c>
      <c r="B433" s="27" t="s">
        <v>330</v>
      </c>
      <c r="C433" s="27" t="s">
        <v>11</v>
      </c>
      <c r="D433" s="27" t="s">
        <v>8</v>
      </c>
      <c r="E433" s="27" t="s">
        <v>15</v>
      </c>
    </row>
    <row r="434" spans="1:5" hidden="1">
      <c r="A434" t="str">
        <f>"ID_C "&amp;LEFT(Tab_Clients[[#This Row],[Client_Name]],1)&amp;LEFT(Tab_Clients[[#This Row],[Customer Type]],1)&amp;LEFT(Tab_Clients[[#This Row],[City]],1)&amp;" "&amp;TEXT(ROW()-1,"0000")</f>
        <v>ID_C VMM 0433</v>
      </c>
      <c r="B434" s="27" t="s">
        <v>331</v>
      </c>
      <c r="C434" s="27" t="s">
        <v>7</v>
      </c>
      <c r="D434" s="27" t="s">
        <v>8</v>
      </c>
      <c r="E434" s="27" t="s">
        <v>12</v>
      </c>
    </row>
    <row r="435" spans="1:5">
      <c r="A435" t="str">
        <f>"ID_C "&amp;LEFT(Tab_Clients[[#This Row],[Client_Name]],1)&amp;LEFT(Tab_Clients[[#This Row],[Customer Type]],1)&amp;LEFT(Tab_Clients[[#This Row],[City]],1)&amp;" "&amp;TEXT(ROW()-1,"0000")</f>
        <v>ID_C VMN 0434</v>
      </c>
      <c r="B435" s="27" t="s">
        <v>227</v>
      </c>
      <c r="C435" s="27" t="s">
        <v>11</v>
      </c>
      <c r="D435" s="27" t="s">
        <v>8</v>
      </c>
      <c r="E435" s="27" t="s">
        <v>9</v>
      </c>
    </row>
    <row r="436" spans="1:5" hidden="1">
      <c r="A436" t="str">
        <f>"ID_C "&amp;LEFT(Tab_Clients[[#This Row],[Client_Name]],1)&amp;LEFT(Tab_Clients[[#This Row],[Customer Type]],1)&amp;LEFT(Tab_Clients[[#This Row],[City]],1)&amp;" "&amp;TEXT(ROW()-1,"0000")</f>
        <v>ID_C ANN 0435</v>
      </c>
      <c r="B436" s="27" t="s">
        <v>133</v>
      </c>
      <c r="C436" s="27" t="s">
        <v>7</v>
      </c>
      <c r="D436" s="27" t="s">
        <v>10</v>
      </c>
      <c r="E436" s="27" t="s">
        <v>9</v>
      </c>
    </row>
    <row r="437" spans="1:5">
      <c r="A437" t="str">
        <f>"ID_C "&amp;LEFT(Tab_Clients[[#This Row],[Client_Name]],1)&amp;LEFT(Tab_Clients[[#This Row],[Customer Type]],1)&amp;LEFT(Tab_Clients[[#This Row],[City]],1)&amp;" "&amp;TEXT(ROW()-1,"0000")</f>
        <v>ID_C KMY 0436</v>
      </c>
      <c r="B437" s="27" t="s">
        <v>99</v>
      </c>
      <c r="C437" s="27" t="s">
        <v>11</v>
      </c>
      <c r="D437" s="27" t="s">
        <v>8</v>
      </c>
      <c r="E437" s="27" t="s">
        <v>15</v>
      </c>
    </row>
    <row r="438" spans="1:5" hidden="1">
      <c r="A438" t="str">
        <f>"ID_C "&amp;LEFT(Tab_Clients[[#This Row],[Client_Name]],1)&amp;LEFT(Tab_Clients[[#This Row],[Customer Type]],1)&amp;LEFT(Tab_Clients[[#This Row],[City]],1)&amp;" "&amp;TEXT(ROW()-1,"0000")</f>
        <v>ID_C KMY 0437</v>
      </c>
      <c r="B438" s="27" t="s">
        <v>332</v>
      </c>
      <c r="C438" s="27" t="s">
        <v>7</v>
      </c>
      <c r="D438" s="27" t="s">
        <v>8</v>
      </c>
      <c r="E438" s="27" t="s">
        <v>15</v>
      </c>
    </row>
    <row r="439" spans="1:5">
      <c r="A439" t="str">
        <f>"ID_C "&amp;LEFT(Tab_Clients[[#This Row],[Client_Name]],1)&amp;LEFT(Tab_Clients[[#This Row],[Customer Type]],1)&amp;LEFT(Tab_Clients[[#This Row],[City]],1)&amp;" "&amp;TEXT(ROW()-1,"0000")</f>
        <v>ID_C AMM 0438</v>
      </c>
      <c r="B439" s="27" t="s">
        <v>333</v>
      </c>
      <c r="C439" s="27" t="s">
        <v>11</v>
      </c>
      <c r="D439" s="27" t="s">
        <v>8</v>
      </c>
      <c r="E439" s="27" t="s">
        <v>12</v>
      </c>
    </row>
    <row r="440" spans="1:5" hidden="1">
      <c r="A440" t="str">
        <f>"ID_C "&amp;LEFT(Tab_Clients[[#This Row],[Client_Name]],1)&amp;LEFT(Tab_Clients[[#This Row],[Customer Type]],1)&amp;LEFT(Tab_Clients[[#This Row],[City]],1)&amp;" "&amp;TEXT(ROW()-1,"0000")</f>
        <v>ID_C NNN 0439</v>
      </c>
      <c r="B440" s="27" t="s">
        <v>334</v>
      </c>
      <c r="C440" s="27" t="s">
        <v>7</v>
      </c>
      <c r="D440" s="27" t="s">
        <v>10</v>
      </c>
      <c r="E440" s="27" t="s">
        <v>9</v>
      </c>
    </row>
    <row r="441" spans="1:5">
      <c r="A441" t="str">
        <f>"ID_C "&amp;LEFT(Tab_Clients[[#This Row],[Client_Name]],1)&amp;LEFT(Tab_Clients[[#This Row],[Customer Type]],1)&amp;LEFT(Tab_Clients[[#This Row],[City]],1)&amp;" "&amp;TEXT(ROW()-1,"0000")</f>
        <v>ID_C RMN 0440</v>
      </c>
      <c r="B441" s="27" t="s">
        <v>69</v>
      </c>
      <c r="C441" s="27" t="s">
        <v>11</v>
      </c>
      <c r="D441" s="27" t="s">
        <v>8</v>
      </c>
      <c r="E441" s="27" t="s">
        <v>9</v>
      </c>
    </row>
    <row r="442" spans="1:5" hidden="1">
      <c r="A442" t="str">
        <f>"ID_C "&amp;LEFT(Tab_Clients[[#This Row],[Client_Name]],1)&amp;LEFT(Tab_Clients[[#This Row],[Customer Type]],1)&amp;LEFT(Tab_Clients[[#This Row],[City]],1)&amp;" "&amp;TEXT(ROW()-1,"0000")</f>
        <v>ID_C AMY 0441</v>
      </c>
      <c r="B442" s="27" t="s">
        <v>29</v>
      </c>
      <c r="C442" s="27" t="s">
        <v>7</v>
      </c>
      <c r="D442" s="27" t="s">
        <v>8</v>
      </c>
      <c r="E442" s="27" t="s">
        <v>15</v>
      </c>
    </row>
    <row r="443" spans="1:5">
      <c r="A443" t="str">
        <f>"ID_C "&amp;LEFT(Tab_Clients[[#This Row],[Client_Name]],1)&amp;LEFT(Tab_Clients[[#This Row],[Customer Type]],1)&amp;LEFT(Tab_Clients[[#This Row],[City]],1)&amp;" "&amp;TEXT(ROW()-1,"0000")</f>
        <v>ID_C AMY 0442</v>
      </c>
      <c r="B443" s="27" t="s">
        <v>194</v>
      </c>
      <c r="C443" s="27" t="s">
        <v>11</v>
      </c>
      <c r="D443" s="27" t="s">
        <v>8</v>
      </c>
      <c r="E443" s="27" t="s">
        <v>15</v>
      </c>
    </row>
    <row r="444" spans="1:5" hidden="1">
      <c r="A444" t="str">
        <f>"ID_C "&amp;LEFT(Tab_Clients[[#This Row],[Client_Name]],1)&amp;LEFT(Tab_Clients[[#This Row],[Customer Type]],1)&amp;LEFT(Tab_Clients[[#This Row],[City]],1)&amp;" "&amp;TEXT(ROW()-1,"0000")</f>
        <v>ID_C DNM 0443</v>
      </c>
      <c r="B444" s="27" t="s">
        <v>52</v>
      </c>
      <c r="C444" s="27" t="s">
        <v>7</v>
      </c>
      <c r="D444" s="27" t="s">
        <v>10</v>
      </c>
      <c r="E444" s="27" t="s">
        <v>12</v>
      </c>
    </row>
    <row r="445" spans="1:5">
      <c r="A445" t="str">
        <f>"ID_C "&amp;LEFT(Tab_Clients[[#This Row],[Client_Name]],1)&amp;LEFT(Tab_Clients[[#This Row],[Customer Type]],1)&amp;LEFT(Tab_Clients[[#This Row],[City]],1)&amp;" "&amp;TEXT(ROW()-1,"0000")</f>
        <v>ID_C AMN 0444</v>
      </c>
      <c r="B445" s="27" t="s">
        <v>335</v>
      </c>
      <c r="C445" s="27" t="s">
        <v>11</v>
      </c>
      <c r="D445" s="27" t="s">
        <v>8</v>
      </c>
      <c r="E445" s="27" t="s">
        <v>9</v>
      </c>
    </row>
    <row r="446" spans="1:5" hidden="1">
      <c r="A446" t="str">
        <f>"ID_C "&amp;LEFT(Tab_Clients[[#This Row],[Client_Name]],1)&amp;LEFT(Tab_Clients[[#This Row],[Customer Type]],1)&amp;LEFT(Tab_Clients[[#This Row],[City]],1)&amp;" "&amp;TEXT(ROW()-1,"0000")</f>
        <v>ID_C DMN 0445</v>
      </c>
      <c r="B446" s="27" t="s">
        <v>71</v>
      </c>
      <c r="C446" s="27" t="s">
        <v>7</v>
      </c>
      <c r="D446" s="27" t="s">
        <v>8</v>
      </c>
      <c r="E446" s="27" t="s">
        <v>9</v>
      </c>
    </row>
    <row r="447" spans="1:5">
      <c r="A447" t="str">
        <f>"ID_C "&amp;LEFT(Tab_Clients[[#This Row],[Client_Name]],1)&amp;LEFT(Tab_Clients[[#This Row],[Customer Type]],1)&amp;LEFT(Tab_Clients[[#This Row],[City]],1)&amp;" "&amp;TEXT(ROW()-1,"0000")</f>
        <v>ID_C AMY 0446</v>
      </c>
      <c r="B447" s="27" t="s">
        <v>233</v>
      </c>
      <c r="C447" s="27" t="s">
        <v>11</v>
      </c>
      <c r="D447" s="27" t="s">
        <v>8</v>
      </c>
      <c r="E447" s="27" t="s">
        <v>15</v>
      </c>
    </row>
    <row r="448" spans="1:5" hidden="1">
      <c r="A448" t="str">
        <f>"ID_C "&amp;LEFT(Tab_Clients[[#This Row],[Client_Name]],1)&amp;LEFT(Tab_Clients[[#This Row],[Customer Type]],1)&amp;LEFT(Tab_Clients[[#This Row],[City]],1)&amp;" "&amp;TEXT(ROW()-1,"0000")</f>
        <v>ID_C ANY 0447</v>
      </c>
      <c r="B448" s="27" t="s">
        <v>336</v>
      </c>
      <c r="C448" s="27" t="s">
        <v>7</v>
      </c>
      <c r="D448" s="27" t="s">
        <v>10</v>
      </c>
      <c r="E448" s="27" t="s">
        <v>15</v>
      </c>
    </row>
    <row r="449" spans="1:5">
      <c r="A449" t="str">
        <f>"ID_C "&amp;LEFT(Tab_Clients[[#This Row],[Client_Name]],1)&amp;LEFT(Tab_Clients[[#This Row],[Customer Type]],1)&amp;LEFT(Tab_Clients[[#This Row],[City]],1)&amp;" "&amp;TEXT(ROW()-1,"0000")</f>
        <v>ID_C RMM 0448</v>
      </c>
      <c r="B449" s="27" t="s">
        <v>337</v>
      </c>
      <c r="C449" s="27" t="s">
        <v>11</v>
      </c>
      <c r="D449" s="27" t="s">
        <v>8</v>
      </c>
      <c r="E449" s="27" t="s">
        <v>12</v>
      </c>
    </row>
    <row r="450" spans="1:5" hidden="1">
      <c r="A450" t="str">
        <f>"ID_C "&amp;LEFT(Tab_Clients[[#This Row],[Client_Name]],1)&amp;LEFT(Tab_Clients[[#This Row],[Customer Type]],1)&amp;LEFT(Tab_Clients[[#This Row],[City]],1)&amp;" "&amp;TEXT(ROW()-1,"0000")</f>
        <v>ID_C PMN 0449</v>
      </c>
      <c r="B450" s="27" t="s">
        <v>338</v>
      </c>
      <c r="C450" s="27" t="s">
        <v>7</v>
      </c>
      <c r="D450" s="27" t="s">
        <v>8</v>
      </c>
      <c r="E450" s="27" t="s">
        <v>9</v>
      </c>
    </row>
    <row r="451" spans="1:5">
      <c r="A451" t="str">
        <f>"ID_C "&amp;LEFT(Tab_Clients[[#This Row],[Client_Name]],1)&amp;LEFT(Tab_Clients[[#This Row],[Customer Type]],1)&amp;LEFT(Tab_Clients[[#This Row],[City]],1)&amp;" "&amp;TEXT(ROW()-1,"0000")</f>
        <v>ID_C NMN 0450</v>
      </c>
      <c r="B451" s="27" t="s">
        <v>339</v>
      </c>
      <c r="C451" s="27" t="s">
        <v>11</v>
      </c>
      <c r="D451" s="27" t="s">
        <v>8</v>
      </c>
      <c r="E451" s="27" t="s">
        <v>9</v>
      </c>
    </row>
    <row r="452" spans="1:5" hidden="1">
      <c r="A452" t="str">
        <f>"ID_C "&amp;LEFT(Tab_Clients[[#This Row],[Client_Name]],1)&amp;LEFT(Tab_Clients[[#This Row],[Customer Type]],1)&amp;LEFT(Tab_Clients[[#This Row],[City]],1)&amp;" "&amp;TEXT(ROW()-1,"0000")</f>
        <v>ID_C ANY 0451</v>
      </c>
      <c r="B452" s="27" t="s">
        <v>340</v>
      </c>
      <c r="C452" s="27" t="s">
        <v>7</v>
      </c>
      <c r="D452" s="27" t="s">
        <v>10</v>
      </c>
      <c r="E452" s="27" t="s">
        <v>15</v>
      </c>
    </row>
    <row r="453" spans="1:5">
      <c r="A453" t="str">
        <f>"ID_C "&amp;LEFT(Tab_Clients[[#This Row],[Client_Name]],1)&amp;LEFT(Tab_Clients[[#This Row],[Customer Type]],1)&amp;LEFT(Tab_Clients[[#This Row],[City]],1)&amp;" "&amp;TEXT(ROW()-1,"0000")</f>
        <v>ID_C AMY 0452</v>
      </c>
      <c r="B453" s="27" t="s">
        <v>266</v>
      </c>
      <c r="C453" s="27" t="s">
        <v>11</v>
      </c>
      <c r="D453" s="27" t="s">
        <v>8</v>
      </c>
      <c r="E453" s="27" t="s">
        <v>15</v>
      </c>
    </row>
    <row r="454" spans="1:5" hidden="1">
      <c r="A454" t="str">
        <f>"ID_C "&amp;LEFT(Tab_Clients[[#This Row],[Client_Name]],1)&amp;LEFT(Tab_Clients[[#This Row],[Customer Type]],1)&amp;LEFT(Tab_Clients[[#This Row],[City]],1)&amp;" "&amp;TEXT(ROW()-1,"0000")</f>
        <v>ID_C SMM 0453</v>
      </c>
      <c r="B454" s="27" t="s">
        <v>200</v>
      </c>
      <c r="C454" s="27" t="s">
        <v>7</v>
      </c>
      <c r="D454" s="27" t="s">
        <v>8</v>
      </c>
      <c r="E454" s="27" t="s">
        <v>12</v>
      </c>
    </row>
    <row r="455" spans="1:5">
      <c r="A455" t="str">
        <f>"ID_C "&amp;LEFT(Tab_Clients[[#This Row],[Client_Name]],1)&amp;LEFT(Tab_Clients[[#This Row],[Customer Type]],1)&amp;LEFT(Tab_Clients[[#This Row],[City]],1)&amp;" "&amp;TEXT(ROW()-1,"0000")</f>
        <v>ID_C RMN 0454</v>
      </c>
      <c r="B455" s="27" t="s">
        <v>224</v>
      </c>
      <c r="C455" s="27" t="s">
        <v>11</v>
      </c>
      <c r="D455" s="27" t="s">
        <v>8</v>
      </c>
      <c r="E455" s="27" t="s">
        <v>9</v>
      </c>
    </row>
    <row r="456" spans="1:5" hidden="1">
      <c r="A456" t="str">
        <f>"ID_C "&amp;LEFT(Tab_Clients[[#This Row],[Client_Name]],1)&amp;LEFT(Tab_Clients[[#This Row],[Customer Type]],1)&amp;LEFT(Tab_Clients[[#This Row],[City]],1)&amp;" "&amp;TEXT(ROW()-1,"0000")</f>
        <v>ID_C RNN 0455</v>
      </c>
      <c r="B456" s="27" t="s">
        <v>141</v>
      </c>
      <c r="C456" s="27" t="s">
        <v>7</v>
      </c>
      <c r="D456" s="27" t="s">
        <v>10</v>
      </c>
      <c r="E456" s="27" t="s">
        <v>9</v>
      </c>
    </row>
    <row r="457" spans="1:5">
      <c r="A457" t="str">
        <f>"ID_C "&amp;LEFT(Tab_Clients[[#This Row],[Client_Name]],1)&amp;LEFT(Tab_Clients[[#This Row],[Customer Type]],1)&amp;LEFT(Tab_Clients[[#This Row],[City]],1)&amp;" "&amp;TEXT(ROW()-1,"0000")</f>
        <v>ID_C PMY 0456</v>
      </c>
      <c r="B457" s="27" t="s">
        <v>20</v>
      </c>
      <c r="C457" s="27" t="s">
        <v>11</v>
      </c>
      <c r="D457" s="27" t="s">
        <v>8</v>
      </c>
      <c r="E457" s="27" t="s">
        <v>15</v>
      </c>
    </row>
    <row r="458" spans="1:5" hidden="1">
      <c r="A458" t="str">
        <f>"ID_C "&amp;LEFT(Tab_Clients[[#This Row],[Client_Name]],1)&amp;LEFT(Tab_Clients[[#This Row],[Customer Type]],1)&amp;LEFT(Tab_Clients[[#This Row],[City]],1)&amp;" "&amp;TEXT(ROW()-1,"0000")</f>
        <v>ID_C DMY 0457</v>
      </c>
      <c r="B458" s="27" t="s">
        <v>52</v>
      </c>
      <c r="C458" s="27" t="s">
        <v>7</v>
      </c>
      <c r="D458" s="27" t="s">
        <v>8</v>
      </c>
      <c r="E458" s="27" t="s">
        <v>15</v>
      </c>
    </row>
    <row r="459" spans="1:5">
      <c r="A459" t="str">
        <f>"ID_C "&amp;LEFT(Tab_Clients[[#This Row],[Client_Name]],1)&amp;LEFT(Tab_Clients[[#This Row],[Customer Type]],1)&amp;LEFT(Tab_Clients[[#This Row],[City]],1)&amp;" "&amp;TEXT(ROW()-1,"0000")</f>
        <v>ID_C MMM 0458</v>
      </c>
      <c r="B459" s="27" t="s">
        <v>295</v>
      </c>
      <c r="C459" s="27" t="s">
        <v>11</v>
      </c>
      <c r="D459" s="27" t="s">
        <v>8</v>
      </c>
      <c r="E459" s="27" t="s">
        <v>12</v>
      </c>
    </row>
    <row r="460" spans="1:5" hidden="1">
      <c r="A460" t="str">
        <f>"ID_C "&amp;LEFT(Tab_Clients[[#This Row],[Client_Name]],1)&amp;LEFT(Tab_Clients[[#This Row],[Customer Type]],1)&amp;LEFT(Tab_Clients[[#This Row],[City]],1)&amp;" "&amp;TEXT(ROW()-1,"0000")</f>
        <v>ID_C RNN 0459</v>
      </c>
      <c r="B460" s="27" t="s">
        <v>315</v>
      </c>
      <c r="C460" s="27" t="s">
        <v>7</v>
      </c>
      <c r="D460" s="27" t="s">
        <v>10</v>
      </c>
      <c r="E460" s="27" t="s">
        <v>9</v>
      </c>
    </row>
    <row r="461" spans="1:5">
      <c r="A461" t="str">
        <f>"ID_C "&amp;LEFT(Tab_Clients[[#This Row],[Client_Name]],1)&amp;LEFT(Tab_Clients[[#This Row],[Customer Type]],1)&amp;LEFT(Tab_Clients[[#This Row],[City]],1)&amp;" "&amp;TEXT(ROW()-1,"0000")</f>
        <v>ID_C KMN 0460</v>
      </c>
      <c r="B461" s="27" t="s">
        <v>309</v>
      </c>
      <c r="C461" s="27" t="s">
        <v>11</v>
      </c>
      <c r="D461" s="27" t="s">
        <v>8</v>
      </c>
      <c r="E461" s="27" t="s">
        <v>9</v>
      </c>
    </row>
    <row r="462" spans="1:5" hidden="1">
      <c r="A462" t="str">
        <f>"ID_C "&amp;LEFT(Tab_Clients[[#This Row],[Client_Name]],1)&amp;LEFT(Tab_Clients[[#This Row],[Customer Type]],1)&amp;LEFT(Tab_Clients[[#This Row],[City]],1)&amp;" "&amp;TEXT(ROW()-1,"0000")</f>
        <v>ID_C ANY 0461</v>
      </c>
      <c r="B462" s="27" t="s">
        <v>23</v>
      </c>
      <c r="C462" s="27" t="s">
        <v>7</v>
      </c>
      <c r="D462" s="27" t="s">
        <v>10</v>
      </c>
      <c r="E462" s="27" t="s">
        <v>15</v>
      </c>
    </row>
    <row r="463" spans="1:5">
      <c r="A463" t="str">
        <f>"ID_C "&amp;LEFT(Tab_Clients[[#This Row],[Client_Name]],1)&amp;LEFT(Tab_Clients[[#This Row],[Customer Type]],1)&amp;LEFT(Tab_Clients[[#This Row],[City]],1)&amp;" "&amp;TEXT(ROW()-1,"0000")</f>
        <v>ID_C VMY 0462</v>
      </c>
      <c r="B463" s="27" t="s">
        <v>341</v>
      </c>
      <c r="C463" s="27" t="s">
        <v>11</v>
      </c>
      <c r="D463" s="27" t="s">
        <v>8</v>
      </c>
      <c r="E463" s="27" t="s">
        <v>15</v>
      </c>
    </row>
    <row r="464" spans="1:5" hidden="1">
      <c r="A464" t="str">
        <f>"ID_C "&amp;LEFT(Tab_Clients[[#This Row],[Client_Name]],1)&amp;LEFT(Tab_Clients[[#This Row],[Customer Type]],1)&amp;LEFT(Tab_Clients[[#This Row],[City]],1)&amp;" "&amp;TEXT(ROW()-1,"0000")</f>
        <v>ID_C RNM 0463</v>
      </c>
      <c r="B464" s="27" t="s">
        <v>217</v>
      </c>
      <c r="C464" s="27" t="s">
        <v>7</v>
      </c>
      <c r="D464" s="27" t="s">
        <v>10</v>
      </c>
      <c r="E464" s="27" t="s">
        <v>12</v>
      </c>
    </row>
    <row r="465" spans="1:5">
      <c r="A465" t="str">
        <f>"ID_C "&amp;LEFT(Tab_Clients[[#This Row],[Client_Name]],1)&amp;LEFT(Tab_Clients[[#This Row],[Customer Type]],1)&amp;LEFT(Tab_Clients[[#This Row],[City]],1)&amp;" "&amp;TEXT(ROW()-1,"0000")</f>
        <v>ID_C VMN 0464</v>
      </c>
      <c r="B465" s="27" t="s">
        <v>250</v>
      </c>
      <c r="C465" s="27" t="s">
        <v>11</v>
      </c>
      <c r="D465" s="27" t="s">
        <v>8</v>
      </c>
      <c r="E465" s="27" t="s">
        <v>9</v>
      </c>
    </row>
    <row r="466" spans="1:5" hidden="1">
      <c r="A466" t="str">
        <f>"ID_C "&amp;LEFT(Tab_Clients[[#This Row],[Client_Name]],1)&amp;LEFT(Tab_Clients[[#This Row],[Customer Type]],1)&amp;LEFT(Tab_Clients[[#This Row],[City]],1)&amp;" "&amp;TEXT(ROW()-1,"0000")</f>
        <v>ID_C PNN 0465</v>
      </c>
      <c r="B466" s="27" t="s">
        <v>342</v>
      </c>
      <c r="C466" s="27" t="s">
        <v>7</v>
      </c>
      <c r="D466" s="27" t="s">
        <v>10</v>
      </c>
      <c r="E466" s="27" t="s">
        <v>9</v>
      </c>
    </row>
    <row r="467" spans="1:5">
      <c r="A467" t="str">
        <f>"ID_C "&amp;LEFT(Tab_Clients[[#This Row],[Client_Name]],1)&amp;LEFT(Tab_Clients[[#This Row],[Customer Type]],1)&amp;LEFT(Tab_Clients[[#This Row],[City]],1)&amp;" "&amp;TEXT(ROW()-1,"0000")</f>
        <v>ID_C RMY 0466</v>
      </c>
      <c r="B467" s="27" t="s">
        <v>343</v>
      </c>
      <c r="C467" s="27" t="s">
        <v>11</v>
      </c>
      <c r="D467" s="27" t="s">
        <v>8</v>
      </c>
      <c r="E467" s="27" t="s">
        <v>15</v>
      </c>
    </row>
    <row r="468" spans="1:5" hidden="1">
      <c r="A468" t="str">
        <f>"ID_C "&amp;LEFT(Tab_Clients[[#This Row],[Client_Name]],1)&amp;LEFT(Tab_Clients[[#This Row],[Customer Type]],1)&amp;LEFT(Tab_Clients[[#This Row],[City]],1)&amp;" "&amp;TEXT(ROW()-1,"0000")</f>
        <v>ID_C RNY 0467</v>
      </c>
      <c r="B468" s="27" t="s">
        <v>38</v>
      </c>
      <c r="C468" s="27" t="s">
        <v>7</v>
      </c>
      <c r="D468" s="27" t="s">
        <v>10</v>
      </c>
      <c r="E468" s="27" t="s">
        <v>15</v>
      </c>
    </row>
    <row r="469" spans="1:5">
      <c r="A469" t="str">
        <f>"ID_C "&amp;LEFT(Tab_Clients[[#This Row],[Client_Name]],1)&amp;LEFT(Tab_Clients[[#This Row],[Customer Type]],1)&amp;LEFT(Tab_Clients[[#This Row],[City]],1)&amp;" "&amp;TEXT(ROW()-1,"0000")</f>
        <v>ID_C AMM 0468</v>
      </c>
      <c r="B469" s="27" t="s">
        <v>344</v>
      </c>
      <c r="C469" s="27" t="s">
        <v>11</v>
      </c>
      <c r="D469" s="27" t="s">
        <v>8</v>
      </c>
      <c r="E469" s="27" t="s">
        <v>12</v>
      </c>
    </row>
    <row r="470" spans="1:5" hidden="1">
      <c r="A470" t="str">
        <f>"ID_C "&amp;LEFT(Tab_Clients[[#This Row],[Client_Name]],1)&amp;LEFT(Tab_Clients[[#This Row],[Customer Type]],1)&amp;LEFT(Tab_Clients[[#This Row],[City]],1)&amp;" "&amp;TEXT(ROW()-1,"0000")</f>
        <v>ID_C RNN 0469</v>
      </c>
      <c r="B470" s="27" t="s">
        <v>345</v>
      </c>
      <c r="C470" s="27" t="s">
        <v>7</v>
      </c>
      <c r="D470" s="27" t="s">
        <v>10</v>
      </c>
      <c r="E470" s="27" t="s">
        <v>9</v>
      </c>
    </row>
    <row r="471" spans="1:5">
      <c r="A471" t="str">
        <f>"ID_C "&amp;LEFT(Tab_Clients[[#This Row],[Client_Name]],1)&amp;LEFT(Tab_Clients[[#This Row],[Customer Type]],1)&amp;LEFT(Tab_Clients[[#This Row],[City]],1)&amp;" "&amp;TEXT(ROW()-1,"0000")</f>
        <v>ID_C AMN 0470</v>
      </c>
      <c r="B471" s="27" t="s">
        <v>329</v>
      </c>
      <c r="C471" s="27" t="s">
        <v>11</v>
      </c>
      <c r="D471" s="27" t="s">
        <v>8</v>
      </c>
      <c r="E471" s="27" t="s">
        <v>9</v>
      </c>
    </row>
    <row r="472" spans="1:5" hidden="1">
      <c r="A472" t="str">
        <f>"ID_C "&amp;LEFT(Tab_Clients[[#This Row],[Client_Name]],1)&amp;LEFT(Tab_Clients[[#This Row],[Customer Type]],1)&amp;LEFT(Tab_Clients[[#This Row],[City]],1)&amp;" "&amp;TEXT(ROW()-1,"0000")</f>
        <v>ID_C RNY 0471</v>
      </c>
      <c r="B472" s="27" t="s">
        <v>198</v>
      </c>
      <c r="C472" s="27" t="s">
        <v>7</v>
      </c>
      <c r="D472" s="27" t="s">
        <v>10</v>
      </c>
      <c r="E472" s="27" t="s">
        <v>15</v>
      </c>
    </row>
    <row r="473" spans="1:5">
      <c r="A473" t="str">
        <f>"ID_C "&amp;LEFT(Tab_Clients[[#This Row],[Client_Name]],1)&amp;LEFT(Tab_Clients[[#This Row],[Customer Type]],1)&amp;LEFT(Tab_Clients[[#This Row],[City]],1)&amp;" "&amp;TEXT(ROW()-1,"0000")</f>
        <v>ID_C MMY 0472</v>
      </c>
      <c r="B473" s="27" t="s">
        <v>346</v>
      </c>
      <c r="C473" s="27" t="s">
        <v>11</v>
      </c>
      <c r="D473" s="27" t="s">
        <v>8</v>
      </c>
      <c r="E473" s="27" t="s">
        <v>15</v>
      </c>
    </row>
    <row r="474" spans="1:5" hidden="1">
      <c r="A474" t="str">
        <f>"ID_C "&amp;LEFT(Tab_Clients[[#This Row],[Client_Name]],1)&amp;LEFT(Tab_Clients[[#This Row],[Customer Type]],1)&amp;LEFT(Tab_Clients[[#This Row],[City]],1)&amp;" "&amp;TEXT(ROW()-1,"0000")</f>
        <v>ID_C MNM 0473</v>
      </c>
      <c r="B474" s="27" t="s">
        <v>54</v>
      </c>
      <c r="C474" s="27" t="s">
        <v>7</v>
      </c>
      <c r="D474" s="27" t="s">
        <v>10</v>
      </c>
      <c r="E474" s="27" t="s">
        <v>12</v>
      </c>
    </row>
    <row r="475" spans="1:5">
      <c r="A475" t="str">
        <f>"ID_C "&amp;LEFT(Tab_Clients[[#This Row],[Client_Name]],1)&amp;LEFT(Tab_Clients[[#This Row],[Customer Type]],1)&amp;LEFT(Tab_Clients[[#This Row],[City]],1)&amp;" "&amp;TEXT(ROW()-1,"0000")</f>
        <v>ID_C AMN 0474</v>
      </c>
      <c r="B475" s="27" t="s">
        <v>183</v>
      </c>
      <c r="C475" s="27" t="s">
        <v>11</v>
      </c>
      <c r="D475" s="27" t="s">
        <v>8</v>
      </c>
      <c r="E475" s="27" t="s">
        <v>9</v>
      </c>
    </row>
    <row r="476" spans="1:5" hidden="1">
      <c r="A476" t="str">
        <f>"ID_C "&amp;LEFT(Tab_Clients[[#This Row],[Client_Name]],1)&amp;LEFT(Tab_Clients[[#This Row],[Customer Type]],1)&amp;LEFT(Tab_Clients[[#This Row],[City]],1)&amp;" "&amp;TEXT(ROW()-1,"0000")</f>
        <v>ID_C SNN 0475</v>
      </c>
      <c r="B476" s="27" t="s">
        <v>166</v>
      </c>
      <c r="C476" s="27" t="s">
        <v>7</v>
      </c>
      <c r="D476" s="27" t="s">
        <v>10</v>
      </c>
      <c r="E476" s="27" t="s">
        <v>9</v>
      </c>
    </row>
    <row r="477" spans="1:5">
      <c r="A477" t="str">
        <f>"ID_C "&amp;LEFT(Tab_Clients[[#This Row],[Client_Name]],1)&amp;LEFT(Tab_Clients[[#This Row],[Customer Type]],1)&amp;LEFT(Tab_Clients[[#This Row],[City]],1)&amp;" "&amp;TEXT(ROW()-1,"0000")</f>
        <v>ID_C RMY 0476</v>
      </c>
      <c r="B477" s="27" t="s">
        <v>347</v>
      </c>
      <c r="C477" s="27" t="s">
        <v>11</v>
      </c>
      <c r="D477" s="27" t="s">
        <v>8</v>
      </c>
      <c r="E477" s="27" t="s">
        <v>15</v>
      </c>
    </row>
    <row r="478" spans="1:5" hidden="1">
      <c r="A478" t="str">
        <f>"ID_C "&amp;LEFT(Tab_Clients[[#This Row],[Client_Name]],1)&amp;LEFT(Tab_Clients[[#This Row],[Customer Type]],1)&amp;LEFT(Tab_Clients[[#This Row],[City]],1)&amp;" "&amp;TEXT(ROW()-1,"0000")</f>
        <v>ID_C ANY 0477</v>
      </c>
      <c r="B478" s="27" t="s">
        <v>266</v>
      </c>
      <c r="C478" s="27" t="s">
        <v>7</v>
      </c>
      <c r="D478" s="27" t="s">
        <v>10</v>
      </c>
      <c r="E478" s="27" t="s">
        <v>15</v>
      </c>
    </row>
    <row r="479" spans="1:5">
      <c r="A479" t="str">
        <f>"ID_C "&amp;LEFT(Tab_Clients[[#This Row],[Client_Name]],1)&amp;LEFT(Tab_Clients[[#This Row],[Customer Type]],1)&amp;LEFT(Tab_Clients[[#This Row],[City]],1)&amp;" "&amp;TEXT(ROW()-1,"0000")</f>
        <v>ID_C KNM 0478</v>
      </c>
      <c r="B479" s="27" t="s">
        <v>73</v>
      </c>
      <c r="C479" s="27" t="s">
        <v>11</v>
      </c>
      <c r="D479" s="27" t="s">
        <v>10</v>
      </c>
      <c r="E479" s="27" t="s">
        <v>12</v>
      </c>
    </row>
    <row r="480" spans="1:5" hidden="1">
      <c r="A480" t="str">
        <f>"ID_C "&amp;LEFT(Tab_Clients[[#This Row],[Client_Name]],1)&amp;LEFT(Tab_Clients[[#This Row],[Customer Type]],1)&amp;LEFT(Tab_Clients[[#This Row],[City]],1)&amp;" "&amp;TEXT(ROW()-1,"0000")</f>
        <v>ID_C SMN 0479</v>
      </c>
      <c r="B480" s="27" t="s">
        <v>173</v>
      </c>
      <c r="C480" s="27" t="s">
        <v>7</v>
      </c>
      <c r="D480" s="27" t="s">
        <v>8</v>
      </c>
      <c r="E480" s="27" t="s">
        <v>9</v>
      </c>
    </row>
    <row r="481" spans="1:5">
      <c r="A481" t="str">
        <f>"ID_C "&amp;LEFT(Tab_Clients[[#This Row],[Client_Name]],1)&amp;LEFT(Tab_Clients[[#This Row],[Customer Type]],1)&amp;LEFT(Tab_Clients[[#This Row],[City]],1)&amp;" "&amp;TEXT(ROW()-1,"0000")</f>
        <v>ID_C RMN 0480</v>
      </c>
      <c r="B481" s="27" t="s">
        <v>47</v>
      </c>
      <c r="C481" s="27" t="s">
        <v>11</v>
      </c>
      <c r="D481" s="27" t="s">
        <v>8</v>
      </c>
      <c r="E481" s="27" t="s">
        <v>9</v>
      </c>
    </row>
    <row r="482" spans="1:5" hidden="1">
      <c r="A482" t="str">
        <f>"ID_C "&amp;LEFT(Tab_Clients[[#This Row],[Client_Name]],1)&amp;LEFT(Tab_Clients[[#This Row],[Customer Type]],1)&amp;LEFT(Tab_Clients[[#This Row],[City]],1)&amp;" "&amp;TEXT(ROW()-1,"0000")</f>
        <v>ID_C SMY 0481</v>
      </c>
      <c r="B482" s="27" t="s">
        <v>348</v>
      </c>
      <c r="C482" s="27" t="s">
        <v>7</v>
      </c>
      <c r="D482" s="27" t="s">
        <v>8</v>
      </c>
      <c r="E482" s="27" t="s">
        <v>15</v>
      </c>
    </row>
    <row r="483" spans="1:5">
      <c r="A483" t="str">
        <f>"ID_C "&amp;LEFT(Tab_Clients[[#This Row],[Client_Name]],1)&amp;LEFT(Tab_Clients[[#This Row],[Customer Type]],1)&amp;LEFT(Tab_Clients[[#This Row],[City]],1)&amp;" "&amp;TEXT(ROW()-1,"0000")</f>
        <v>ID_C VNY 0482</v>
      </c>
      <c r="B483" s="27" t="s">
        <v>349</v>
      </c>
      <c r="C483" s="27" t="s">
        <v>11</v>
      </c>
      <c r="D483" s="27" t="s">
        <v>10</v>
      </c>
      <c r="E483" s="27" t="s">
        <v>15</v>
      </c>
    </row>
    <row r="484" spans="1:5" hidden="1">
      <c r="A484" t="str">
        <f>"ID_C "&amp;LEFT(Tab_Clients[[#This Row],[Client_Name]],1)&amp;LEFT(Tab_Clients[[#This Row],[Customer Type]],1)&amp;LEFT(Tab_Clients[[#This Row],[City]],1)&amp;" "&amp;TEXT(ROW()-1,"0000")</f>
        <v>ID_C RMM 0483</v>
      </c>
      <c r="B484" s="27" t="s">
        <v>38</v>
      </c>
      <c r="C484" s="27" t="s">
        <v>7</v>
      </c>
      <c r="D484" s="27" t="s">
        <v>8</v>
      </c>
      <c r="E484" s="27" t="s">
        <v>12</v>
      </c>
    </row>
    <row r="485" spans="1:5">
      <c r="A485" t="str">
        <f>"ID_C "&amp;LEFT(Tab_Clients[[#This Row],[Client_Name]],1)&amp;LEFT(Tab_Clients[[#This Row],[Customer Type]],1)&amp;LEFT(Tab_Clients[[#This Row],[City]],1)&amp;" "&amp;TEXT(ROW()-1,"0000")</f>
        <v>ID_C MMN 0484</v>
      </c>
      <c r="B485" s="27" t="s">
        <v>350</v>
      </c>
      <c r="C485" s="27" t="s">
        <v>11</v>
      </c>
      <c r="D485" s="27" t="s">
        <v>8</v>
      </c>
      <c r="E485" s="27" t="s">
        <v>9</v>
      </c>
    </row>
    <row r="486" spans="1:5" hidden="1">
      <c r="A486" t="str">
        <f>"ID_C "&amp;LEFT(Tab_Clients[[#This Row],[Client_Name]],1)&amp;LEFT(Tab_Clients[[#This Row],[Customer Type]],1)&amp;LEFT(Tab_Clients[[#This Row],[City]],1)&amp;" "&amp;TEXT(ROW()-1,"0000")</f>
        <v>ID_C DMN 0485</v>
      </c>
      <c r="B486" s="27" t="s">
        <v>147</v>
      </c>
      <c r="C486" s="27" t="s">
        <v>7</v>
      </c>
      <c r="D486" s="27" t="s">
        <v>8</v>
      </c>
      <c r="E486" s="27" t="s">
        <v>9</v>
      </c>
    </row>
    <row r="487" spans="1:5">
      <c r="A487" t="str">
        <f>"ID_C "&amp;LEFT(Tab_Clients[[#This Row],[Client_Name]],1)&amp;LEFT(Tab_Clients[[#This Row],[Customer Type]],1)&amp;LEFT(Tab_Clients[[#This Row],[City]],1)&amp;" "&amp;TEXT(ROW()-1,"0000")</f>
        <v>ID_C INY 0486</v>
      </c>
      <c r="B487" s="27" t="s">
        <v>220</v>
      </c>
      <c r="C487" s="27" t="s">
        <v>11</v>
      </c>
      <c r="D487" s="27" t="s">
        <v>10</v>
      </c>
      <c r="E487" s="27" t="s">
        <v>15</v>
      </c>
    </row>
    <row r="488" spans="1:5" hidden="1">
      <c r="A488" t="str">
        <f>"ID_C "&amp;LEFT(Tab_Clients[[#This Row],[Client_Name]],1)&amp;LEFT(Tab_Clients[[#This Row],[Customer Type]],1)&amp;LEFT(Tab_Clients[[#This Row],[City]],1)&amp;" "&amp;TEXT(ROW()-1,"0000")</f>
        <v>ID_C MMY 0487</v>
      </c>
      <c r="B488" s="27" t="s">
        <v>299</v>
      </c>
      <c r="C488" s="27" t="s">
        <v>7</v>
      </c>
      <c r="D488" s="27" t="s">
        <v>8</v>
      </c>
      <c r="E488" s="27" t="s">
        <v>15</v>
      </c>
    </row>
    <row r="489" spans="1:5">
      <c r="A489" t="str">
        <f>"ID_C "&amp;LEFT(Tab_Clients[[#This Row],[Client_Name]],1)&amp;LEFT(Tab_Clients[[#This Row],[Customer Type]],1)&amp;LEFT(Tab_Clients[[#This Row],[City]],1)&amp;" "&amp;TEXT(ROW()-1,"0000")</f>
        <v>ID_C VMM 0488</v>
      </c>
      <c r="B489" s="27" t="s">
        <v>351</v>
      </c>
      <c r="C489" s="27" t="s">
        <v>11</v>
      </c>
      <c r="D489" s="27" t="s">
        <v>8</v>
      </c>
      <c r="E489" s="27" t="s">
        <v>12</v>
      </c>
    </row>
    <row r="490" spans="1:5" hidden="1">
      <c r="A490" t="str">
        <f>"ID_C "&amp;LEFT(Tab_Clients[[#This Row],[Client_Name]],1)&amp;LEFT(Tab_Clients[[#This Row],[Customer Type]],1)&amp;LEFT(Tab_Clients[[#This Row],[City]],1)&amp;" "&amp;TEXT(ROW()-1,"0000")</f>
        <v>ID_C NMN 0489</v>
      </c>
      <c r="B490" s="27" t="s">
        <v>352</v>
      </c>
      <c r="C490" s="27" t="s">
        <v>7</v>
      </c>
      <c r="D490" s="27" t="s">
        <v>8</v>
      </c>
      <c r="E490" s="27" t="s">
        <v>9</v>
      </c>
    </row>
    <row r="491" spans="1:5">
      <c r="A491" t="str">
        <f>"ID_C "&amp;LEFT(Tab_Clients[[#This Row],[Client_Name]],1)&amp;LEFT(Tab_Clients[[#This Row],[Customer Type]],1)&amp;LEFT(Tab_Clients[[#This Row],[City]],1)&amp;" "&amp;TEXT(ROW()-1,"0000")</f>
        <v>ID_C ANN 0490</v>
      </c>
      <c r="B491" s="27" t="s">
        <v>218</v>
      </c>
      <c r="C491" s="27" t="s">
        <v>11</v>
      </c>
      <c r="D491" s="27" t="s">
        <v>10</v>
      </c>
      <c r="E491" s="27" t="s">
        <v>9</v>
      </c>
    </row>
    <row r="492" spans="1:5" hidden="1">
      <c r="A492" t="str">
        <f>"ID_C "&amp;LEFT(Tab_Clients[[#This Row],[Client_Name]],1)&amp;LEFT(Tab_Clients[[#This Row],[Customer Type]],1)&amp;LEFT(Tab_Clients[[#This Row],[City]],1)&amp;" "&amp;TEXT(ROW()-1,"0000")</f>
        <v>ID_C AMY 0491</v>
      </c>
      <c r="B492" s="27" t="s">
        <v>243</v>
      </c>
      <c r="C492" s="27" t="s">
        <v>7</v>
      </c>
      <c r="D492" s="27" t="s">
        <v>8</v>
      </c>
      <c r="E492" s="27" t="s">
        <v>15</v>
      </c>
    </row>
    <row r="493" spans="1:5">
      <c r="A493" t="str">
        <f>"ID_C "&amp;LEFT(Tab_Clients[[#This Row],[Client_Name]],1)&amp;LEFT(Tab_Clients[[#This Row],[Customer Type]],1)&amp;LEFT(Tab_Clients[[#This Row],[City]],1)&amp;" "&amp;TEXT(ROW()-1,"0000")</f>
        <v>ID_C MMY 0492</v>
      </c>
      <c r="B493" s="27" t="s">
        <v>353</v>
      </c>
      <c r="C493" s="27" t="s">
        <v>11</v>
      </c>
      <c r="D493" s="27" t="s">
        <v>8</v>
      </c>
      <c r="E493" s="27" t="s">
        <v>15</v>
      </c>
    </row>
    <row r="494" spans="1:5" hidden="1">
      <c r="A494" t="str">
        <f>"ID_C "&amp;LEFT(Tab_Clients[[#This Row],[Client_Name]],1)&amp;LEFT(Tab_Clients[[#This Row],[Customer Type]],1)&amp;LEFT(Tab_Clients[[#This Row],[City]],1)&amp;" "&amp;TEXT(ROW()-1,"0000")</f>
        <v>ID_C MMM 0493</v>
      </c>
      <c r="B494" s="27" t="s">
        <v>17</v>
      </c>
      <c r="C494" s="27" t="s">
        <v>7</v>
      </c>
      <c r="D494" s="27" t="s">
        <v>8</v>
      </c>
      <c r="E494" s="27" t="s">
        <v>12</v>
      </c>
    </row>
    <row r="495" spans="1:5">
      <c r="A495" t="str">
        <f>"ID_C "&amp;LEFT(Tab_Clients[[#This Row],[Client_Name]],1)&amp;LEFT(Tab_Clients[[#This Row],[Customer Type]],1)&amp;LEFT(Tab_Clients[[#This Row],[City]],1)&amp;" "&amp;TEXT(ROW()-1,"0000")</f>
        <v>ID_C PNN 0494</v>
      </c>
      <c r="B495" s="27" t="s">
        <v>338</v>
      </c>
      <c r="C495" s="27" t="s">
        <v>11</v>
      </c>
      <c r="D495" s="27" t="s">
        <v>10</v>
      </c>
      <c r="E495" s="27" t="s">
        <v>9</v>
      </c>
    </row>
    <row r="496" spans="1:5" hidden="1">
      <c r="A496" t="str">
        <f>"ID_C "&amp;LEFT(Tab_Clients[[#This Row],[Client_Name]],1)&amp;LEFT(Tab_Clients[[#This Row],[Customer Type]],1)&amp;LEFT(Tab_Clients[[#This Row],[City]],1)&amp;" "&amp;TEXT(ROW()-1,"0000")</f>
        <v>ID_C IMN 0495</v>
      </c>
      <c r="B496" s="27" t="s">
        <v>193</v>
      </c>
      <c r="C496" s="27" t="s">
        <v>7</v>
      </c>
      <c r="D496" s="27" t="s">
        <v>8</v>
      </c>
      <c r="E496" s="27" t="s">
        <v>9</v>
      </c>
    </row>
    <row r="497" spans="1:5">
      <c r="A497" t="str">
        <f>"ID_C "&amp;LEFT(Tab_Clients[[#This Row],[Client_Name]],1)&amp;LEFT(Tab_Clients[[#This Row],[Customer Type]],1)&amp;LEFT(Tab_Clients[[#This Row],[City]],1)&amp;" "&amp;TEXT(ROW()-1,"0000")</f>
        <v>ID_C AMY 0496</v>
      </c>
      <c r="B497" s="27" t="s">
        <v>237</v>
      </c>
      <c r="C497" s="27" t="s">
        <v>11</v>
      </c>
      <c r="D497" s="27" t="s">
        <v>8</v>
      </c>
      <c r="E497" s="27" t="s">
        <v>15</v>
      </c>
    </row>
    <row r="498" spans="1:5" hidden="1">
      <c r="A498" t="str">
        <f>"ID_C "&amp;LEFT(Tab_Clients[[#This Row],[Client_Name]],1)&amp;LEFT(Tab_Clients[[#This Row],[Customer Type]],1)&amp;LEFT(Tab_Clients[[#This Row],[City]],1)&amp;" "&amp;TEXT(ROW()-1,"0000")</f>
        <v>ID_C NMY 0497</v>
      </c>
      <c r="B498" s="27" t="s">
        <v>354</v>
      </c>
      <c r="C498" s="27" t="s">
        <v>7</v>
      </c>
      <c r="D498" s="27" t="s">
        <v>8</v>
      </c>
      <c r="E498" s="27" t="s">
        <v>15</v>
      </c>
    </row>
    <row r="499" spans="1:5">
      <c r="A499" t="str">
        <f>"ID_C "&amp;LEFT(Tab_Clients[[#This Row],[Client_Name]],1)&amp;LEFT(Tab_Clients[[#This Row],[Customer Type]],1)&amp;LEFT(Tab_Clients[[#This Row],[City]],1)&amp;" "&amp;TEXT(ROW()-1,"0000")</f>
        <v>ID_C KNM 0498</v>
      </c>
      <c r="B499" s="27" t="s">
        <v>355</v>
      </c>
      <c r="C499" s="27" t="s">
        <v>11</v>
      </c>
      <c r="D499" s="27" t="s">
        <v>10</v>
      </c>
      <c r="E499" s="27" t="s">
        <v>12</v>
      </c>
    </row>
    <row r="500" spans="1:5" hidden="1">
      <c r="A500" t="str">
        <f>"ID_C "&amp;LEFT(Tab_Clients[[#This Row],[Client_Name]],1)&amp;LEFT(Tab_Clients[[#This Row],[Customer Type]],1)&amp;LEFT(Tab_Clients[[#This Row],[City]],1)&amp;" "&amp;TEXT(ROW()-1,"0000")</f>
        <v>ID_C RMN 0499</v>
      </c>
      <c r="B500" s="27" t="s">
        <v>356</v>
      </c>
      <c r="C500" s="27" t="s">
        <v>7</v>
      </c>
      <c r="D500" s="27" t="s">
        <v>8</v>
      </c>
      <c r="E500" s="27" t="s">
        <v>9</v>
      </c>
    </row>
    <row r="501" spans="1:5">
      <c r="A501" t="str">
        <f>"ID_C "&amp;LEFT(Tab_Clients[[#This Row],[Client_Name]],1)&amp;LEFT(Tab_Clients[[#This Row],[Customer Type]],1)&amp;LEFT(Tab_Clients[[#This Row],[City]],1)&amp;" "&amp;TEXT(ROW()-1,"0000")</f>
        <v>ID_C VMN 0500</v>
      </c>
      <c r="B501" s="27" t="s">
        <v>357</v>
      </c>
      <c r="C501" s="27" t="s">
        <v>11</v>
      </c>
      <c r="D501" s="27" t="s">
        <v>8</v>
      </c>
      <c r="E501" s="27" t="s">
        <v>9</v>
      </c>
    </row>
    <row r="502" spans="1:5" hidden="1">
      <c r="A502" t="str">
        <f>"ID_C "&amp;LEFT(Tab_Clients[[#This Row],[Client_Name]],1)&amp;LEFT(Tab_Clients[[#This Row],[Customer Type]],1)&amp;LEFT(Tab_Clients[[#This Row],[City]],1)&amp;" "&amp;TEXT(ROW()-1,"0000")</f>
        <v>ID_C RMY 0501</v>
      </c>
      <c r="B502" s="27" t="s">
        <v>358</v>
      </c>
      <c r="C502" s="27" t="s">
        <v>7</v>
      </c>
      <c r="D502" s="27" t="s">
        <v>8</v>
      </c>
      <c r="E502" s="27" t="s">
        <v>15</v>
      </c>
    </row>
    <row r="503" spans="1:5">
      <c r="A503" t="str">
        <f>"ID_C "&amp;LEFT(Tab_Clients[[#This Row],[Client_Name]],1)&amp;LEFT(Tab_Clients[[#This Row],[Customer Type]],1)&amp;LEFT(Tab_Clients[[#This Row],[City]],1)&amp;" "&amp;TEXT(ROW()-1,"0000")</f>
        <v>ID_C RNY 0502</v>
      </c>
      <c r="B503" s="27" t="s">
        <v>67</v>
      </c>
      <c r="C503" s="27" t="s">
        <v>11</v>
      </c>
      <c r="D503" s="27" t="s">
        <v>10</v>
      </c>
      <c r="E503" s="27" t="s">
        <v>15</v>
      </c>
    </row>
    <row r="504" spans="1:5" hidden="1">
      <c r="A504" t="str">
        <f>"ID_C "&amp;LEFT(Tab_Clients[[#This Row],[Client_Name]],1)&amp;LEFT(Tab_Clients[[#This Row],[Customer Type]],1)&amp;LEFT(Tab_Clients[[#This Row],[City]],1)&amp;" "&amp;TEXT(ROW()-1,"0000")</f>
        <v>ID_C RMM 0503</v>
      </c>
      <c r="B504" s="27" t="s">
        <v>103</v>
      </c>
      <c r="C504" s="27" t="s">
        <v>7</v>
      </c>
      <c r="D504" s="27" t="s">
        <v>8</v>
      </c>
      <c r="E504" s="27" t="s">
        <v>12</v>
      </c>
    </row>
    <row r="505" spans="1:5">
      <c r="A505" t="str">
        <f>"ID_C "&amp;LEFT(Tab_Clients[[#This Row],[Client_Name]],1)&amp;LEFT(Tab_Clients[[#This Row],[Customer Type]],1)&amp;LEFT(Tab_Clients[[#This Row],[City]],1)&amp;" "&amp;TEXT(ROW()-1,"0000")</f>
        <v>ID_C LMN 0504</v>
      </c>
      <c r="B505" s="27" t="s">
        <v>359</v>
      </c>
      <c r="C505" s="27" t="s">
        <v>11</v>
      </c>
      <c r="D505" s="27" t="s">
        <v>8</v>
      </c>
      <c r="E505" s="27" t="s">
        <v>9</v>
      </c>
    </row>
    <row r="506" spans="1:5" hidden="1">
      <c r="A506" t="str">
        <f>"ID_C "&amp;LEFT(Tab_Clients[[#This Row],[Client_Name]],1)&amp;LEFT(Tab_Clients[[#This Row],[Customer Type]],1)&amp;LEFT(Tab_Clients[[#This Row],[City]],1)&amp;" "&amp;TEXT(ROW()-1,"0000")</f>
        <v>ID_C PMN 0505</v>
      </c>
      <c r="B506" s="27" t="s">
        <v>360</v>
      </c>
      <c r="C506" s="27" t="s">
        <v>7</v>
      </c>
      <c r="D506" s="27" t="s">
        <v>8</v>
      </c>
      <c r="E506" s="27" t="s">
        <v>9</v>
      </c>
    </row>
    <row r="507" spans="1:5">
      <c r="A507" t="str">
        <f>"ID_C "&amp;LEFT(Tab_Clients[[#This Row],[Client_Name]],1)&amp;LEFT(Tab_Clients[[#This Row],[Customer Type]],1)&amp;LEFT(Tab_Clients[[#This Row],[City]],1)&amp;" "&amp;TEXT(ROW()-1,"0000")</f>
        <v>ID_C ANY 0506</v>
      </c>
      <c r="B507" s="27" t="s">
        <v>361</v>
      </c>
      <c r="C507" s="27" t="s">
        <v>11</v>
      </c>
      <c r="D507" s="27" t="s">
        <v>10</v>
      </c>
      <c r="E507" s="27" t="s">
        <v>15</v>
      </c>
    </row>
    <row r="508" spans="1:5" hidden="1">
      <c r="A508" t="str">
        <f>"ID_C "&amp;LEFT(Tab_Clients[[#This Row],[Client_Name]],1)&amp;LEFT(Tab_Clients[[#This Row],[Customer Type]],1)&amp;LEFT(Tab_Clients[[#This Row],[City]],1)&amp;" "&amp;TEXT(ROW()-1,"0000")</f>
        <v>ID_C KMY 0507</v>
      </c>
      <c r="B508" s="27" t="s">
        <v>362</v>
      </c>
      <c r="C508" s="27" t="s">
        <v>7</v>
      </c>
      <c r="D508" s="27" t="s">
        <v>8</v>
      </c>
      <c r="E508" s="27" t="s">
        <v>15</v>
      </c>
    </row>
    <row r="509" spans="1:5">
      <c r="A509" t="str">
        <f>"ID_C "&amp;LEFT(Tab_Clients[[#This Row],[Client_Name]],1)&amp;LEFT(Tab_Clients[[#This Row],[Customer Type]],1)&amp;LEFT(Tab_Clients[[#This Row],[City]],1)&amp;" "&amp;TEXT(ROW()-1,"0000")</f>
        <v>ID_C RMM 0508</v>
      </c>
      <c r="B509" s="27" t="s">
        <v>107</v>
      </c>
      <c r="C509" s="27" t="s">
        <v>11</v>
      </c>
      <c r="D509" s="27" t="s">
        <v>8</v>
      </c>
      <c r="E509" s="27" t="s">
        <v>12</v>
      </c>
    </row>
    <row r="510" spans="1:5" hidden="1">
      <c r="A510" t="str">
        <f>"ID_C "&amp;LEFT(Tab_Clients[[#This Row],[Client_Name]],1)&amp;LEFT(Tab_Clients[[#This Row],[Customer Type]],1)&amp;LEFT(Tab_Clients[[#This Row],[City]],1)&amp;" "&amp;TEXT(ROW()-1,"0000")</f>
        <v>ID_C AMN 0509</v>
      </c>
      <c r="B510" s="27" t="s">
        <v>363</v>
      </c>
      <c r="C510" s="27" t="s">
        <v>7</v>
      </c>
      <c r="D510" s="27" t="s">
        <v>8</v>
      </c>
      <c r="E510" s="27" t="s">
        <v>9</v>
      </c>
    </row>
    <row r="511" spans="1:5">
      <c r="A511" t="str">
        <f>"ID_C "&amp;LEFT(Tab_Clients[[#This Row],[Client_Name]],1)&amp;LEFT(Tab_Clients[[#This Row],[Customer Type]],1)&amp;LEFT(Tab_Clients[[#This Row],[City]],1)&amp;" "&amp;TEXT(ROW()-1,"0000")</f>
        <v>ID_C ANN 0510</v>
      </c>
      <c r="B511" s="27" t="s">
        <v>202</v>
      </c>
      <c r="C511" s="27" t="s">
        <v>11</v>
      </c>
      <c r="D511" s="27" t="s">
        <v>10</v>
      </c>
      <c r="E511" s="27" t="s">
        <v>9</v>
      </c>
    </row>
    <row r="512" spans="1:5" hidden="1">
      <c r="A512" t="str">
        <f>"ID_C "&amp;LEFT(Tab_Clients[[#This Row],[Client_Name]],1)&amp;LEFT(Tab_Clients[[#This Row],[Customer Type]],1)&amp;LEFT(Tab_Clients[[#This Row],[City]],1)&amp;" "&amp;TEXT(ROW()-1,"0000")</f>
        <v>ID_C MMY 0511</v>
      </c>
      <c r="B512" s="27" t="s">
        <v>210</v>
      </c>
      <c r="C512" s="27" t="s">
        <v>7</v>
      </c>
      <c r="D512" s="27" t="s">
        <v>8</v>
      </c>
      <c r="E512" s="27" t="s">
        <v>15</v>
      </c>
    </row>
    <row r="513" spans="1:5">
      <c r="A513" t="str">
        <f>"ID_C "&amp;LEFT(Tab_Clients[[#This Row],[Client_Name]],1)&amp;LEFT(Tab_Clients[[#This Row],[Customer Type]],1)&amp;LEFT(Tab_Clients[[#This Row],[City]],1)&amp;" "&amp;TEXT(ROW()-1,"0000")</f>
        <v>ID_C VMY 0512</v>
      </c>
      <c r="B513" s="27" t="s">
        <v>364</v>
      </c>
      <c r="C513" s="27" t="s">
        <v>11</v>
      </c>
      <c r="D513" s="27" t="s">
        <v>8</v>
      </c>
      <c r="E513" s="27" t="s">
        <v>15</v>
      </c>
    </row>
    <row r="514" spans="1:5" hidden="1">
      <c r="A514" t="str">
        <f>"ID_C "&amp;LEFT(Tab_Clients[[#This Row],[Client_Name]],1)&amp;LEFT(Tab_Clients[[#This Row],[Customer Type]],1)&amp;LEFT(Tab_Clients[[#This Row],[City]],1)&amp;" "&amp;TEXT(ROW()-1,"0000")</f>
        <v>ID_C SMM 0513</v>
      </c>
      <c r="B514" s="27" t="s">
        <v>100</v>
      </c>
      <c r="C514" s="27" t="s">
        <v>7</v>
      </c>
      <c r="D514" s="27" t="s">
        <v>8</v>
      </c>
      <c r="E514" s="27" t="s">
        <v>12</v>
      </c>
    </row>
    <row r="515" spans="1:5">
      <c r="A515" t="str">
        <f>"ID_C "&amp;LEFT(Tab_Clients[[#This Row],[Client_Name]],1)&amp;LEFT(Tab_Clients[[#This Row],[Customer Type]],1)&amp;LEFT(Tab_Clients[[#This Row],[City]],1)&amp;" "&amp;TEXT(ROW()-1,"0000")</f>
        <v>ID_C INN 0514</v>
      </c>
      <c r="B515" s="27" t="s">
        <v>308</v>
      </c>
      <c r="C515" s="27" t="s">
        <v>11</v>
      </c>
      <c r="D515" s="27" t="s">
        <v>10</v>
      </c>
      <c r="E515" s="27" t="s">
        <v>9</v>
      </c>
    </row>
    <row r="516" spans="1:5" hidden="1">
      <c r="A516" t="str">
        <f>"ID_C "&amp;LEFT(Tab_Clients[[#This Row],[Client_Name]],1)&amp;LEFT(Tab_Clients[[#This Row],[Customer Type]],1)&amp;LEFT(Tab_Clients[[#This Row],[City]],1)&amp;" "&amp;TEXT(ROW()-1,"0000")</f>
        <v>ID_C AMN 0515</v>
      </c>
      <c r="B516" s="27" t="s">
        <v>365</v>
      </c>
      <c r="C516" s="27" t="s">
        <v>7</v>
      </c>
      <c r="D516" s="27" t="s">
        <v>8</v>
      </c>
      <c r="E516" s="27" t="s">
        <v>9</v>
      </c>
    </row>
    <row r="517" spans="1:5">
      <c r="A517" t="str">
        <f>"ID_C "&amp;LEFT(Tab_Clients[[#This Row],[Client_Name]],1)&amp;LEFT(Tab_Clients[[#This Row],[Customer Type]],1)&amp;LEFT(Tab_Clients[[#This Row],[City]],1)&amp;" "&amp;TEXT(ROW()-1,"0000")</f>
        <v>ID_C SMY 0516</v>
      </c>
      <c r="B517" s="27" t="s">
        <v>348</v>
      </c>
      <c r="C517" s="27" t="s">
        <v>11</v>
      </c>
      <c r="D517" s="27" t="s">
        <v>8</v>
      </c>
      <c r="E517" s="27" t="s">
        <v>15</v>
      </c>
    </row>
    <row r="518" spans="1:5" hidden="1">
      <c r="A518" t="str">
        <f>"ID_C "&amp;LEFT(Tab_Clients[[#This Row],[Client_Name]],1)&amp;LEFT(Tab_Clients[[#This Row],[Customer Type]],1)&amp;LEFT(Tab_Clients[[#This Row],[City]],1)&amp;" "&amp;TEXT(ROW()-1,"0000")</f>
        <v>ID_C AMY 0517</v>
      </c>
      <c r="B518" s="27" t="s">
        <v>366</v>
      </c>
      <c r="C518" s="27" t="s">
        <v>7</v>
      </c>
      <c r="D518" s="27" t="s">
        <v>8</v>
      </c>
      <c r="E518" s="27" t="s">
        <v>15</v>
      </c>
    </row>
    <row r="519" spans="1:5">
      <c r="A519" t="str">
        <f>"ID_C "&amp;LEFT(Tab_Clients[[#This Row],[Client_Name]],1)&amp;LEFT(Tab_Clients[[#This Row],[Customer Type]],1)&amp;LEFT(Tab_Clients[[#This Row],[City]],1)&amp;" "&amp;TEXT(ROW()-1,"0000")</f>
        <v>ID_C PNM 0518</v>
      </c>
      <c r="B519" s="27" t="s">
        <v>225</v>
      </c>
      <c r="C519" s="27" t="s">
        <v>11</v>
      </c>
      <c r="D519" s="27" t="s">
        <v>10</v>
      </c>
      <c r="E519" s="27" t="s">
        <v>12</v>
      </c>
    </row>
    <row r="520" spans="1:5" hidden="1">
      <c r="A520" t="str">
        <f>"ID_C "&amp;LEFT(Tab_Clients[[#This Row],[Client_Name]],1)&amp;LEFT(Tab_Clients[[#This Row],[Customer Type]],1)&amp;LEFT(Tab_Clients[[#This Row],[City]],1)&amp;" "&amp;TEXT(ROW()-1,"0000")</f>
        <v>ID_C RMN 0519</v>
      </c>
      <c r="B520" s="27" t="s">
        <v>201</v>
      </c>
      <c r="C520" s="27" t="s">
        <v>7</v>
      </c>
      <c r="D520" s="27" t="s">
        <v>8</v>
      </c>
      <c r="E520" s="27" t="s">
        <v>9</v>
      </c>
    </row>
    <row r="521" spans="1:5">
      <c r="A521" t="str">
        <f>"ID_C "&amp;LEFT(Tab_Clients[[#This Row],[Client_Name]],1)&amp;LEFT(Tab_Clients[[#This Row],[Customer Type]],1)&amp;LEFT(Tab_Clients[[#This Row],[City]],1)&amp;" "&amp;TEXT(ROW()-1,"0000")</f>
        <v>ID_C DMN 0520</v>
      </c>
      <c r="B521" s="27" t="s">
        <v>292</v>
      </c>
      <c r="C521" s="27" t="s">
        <v>11</v>
      </c>
      <c r="D521" s="27" t="s">
        <v>8</v>
      </c>
      <c r="E521" s="27" t="s">
        <v>9</v>
      </c>
    </row>
    <row r="522" spans="1:5" hidden="1">
      <c r="A522" t="str">
        <f>"ID_C "&amp;LEFT(Tab_Clients[[#This Row],[Client_Name]],1)&amp;LEFT(Tab_Clients[[#This Row],[Customer Type]],1)&amp;LEFT(Tab_Clients[[#This Row],[City]],1)&amp;" "&amp;TEXT(ROW()-1,"0000")</f>
        <v>ID_C RMY 0521</v>
      </c>
      <c r="B522" s="27" t="s">
        <v>367</v>
      </c>
      <c r="C522" s="27" t="s">
        <v>7</v>
      </c>
      <c r="D522" s="27" t="s">
        <v>8</v>
      </c>
      <c r="E522" s="27" t="s">
        <v>15</v>
      </c>
    </row>
    <row r="523" spans="1:5">
      <c r="A523" t="str">
        <f>"ID_C "&amp;LEFT(Tab_Clients[[#This Row],[Client_Name]],1)&amp;LEFT(Tab_Clients[[#This Row],[Customer Type]],1)&amp;LEFT(Tab_Clients[[#This Row],[City]],1)&amp;" "&amp;TEXT(ROW()-1,"0000")</f>
        <v>ID_C ANY 0522</v>
      </c>
      <c r="B523" s="27" t="s">
        <v>368</v>
      </c>
      <c r="C523" s="27" t="s">
        <v>11</v>
      </c>
      <c r="D523" s="27" t="s">
        <v>10</v>
      </c>
      <c r="E523" s="27" t="s">
        <v>15</v>
      </c>
    </row>
    <row r="524" spans="1:5" hidden="1">
      <c r="A524" t="str">
        <f>"ID_C "&amp;LEFT(Tab_Clients[[#This Row],[Client_Name]],1)&amp;LEFT(Tab_Clients[[#This Row],[Customer Type]],1)&amp;LEFT(Tab_Clients[[#This Row],[City]],1)&amp;" "&amp;TEXT(ROW()-1,"0000")</f>
        <v>ID_C AMM 0523</v>
      </c>
      <c r="B524" s="27" t="s">
        <v>170</v>
      </c>
      <c r="C524" s="27" t="s">
        <v>7</v>
      </c>
      <c r="D524" s="27" t="s">
        <v>8</v>
      </c>
      <c r="E524" s="27" t="s">
        <v>12</v>
      </c>
    </row>
    <row r="525" spans="1:5">
      <c r="A525" t="str">
        <f>"ID_C "&amp;LEFT(Tab_Clients[[#This Row],[Client_Name]],1)&amp;LEFT(Tab_Clients[[#This Row],[Customer Type]],1)&amp;LEFT(Tab_Clients[[#This Row],[City]],1)&amp;" "&amp;TEXT(ROW()-1,"0000")</f>
        <v>ID_C NMN 0524</v>
      </c>
      <c r="B525" s="27" t="s">
        <v>369</v>
      </c>
      <c r="C525" s="27" t="s">
        <v>11</v>
      </c>
      <c r="D525" s="27" t="s">
        <v>8</v>
      </c>
      <c r="E525" s="27" t="s">
        <v>9</v>
      </c>
    </row>
    <row r="526" spans="1:5" hidden="1">
      <c r="A526" t="str">
        <f>"ID_C "&amp;LEFT(Tab_Clients[[#This Row],[Client_Name]],1)&amp;LEFT(Tab_Clients[[#This Row],[Customer Type]],1)&amp;LEFT(Tab_Clients[[#This Row],[City]],1)&amp;" "&amp;TEXT(ROW()-1,"0000")</f>
        <v>ID_C VMN 0525</v>
      </c>
      <c r="B526" s="27" t="s">
        <v>306</v>
      </c>
      <c r="C526" s="27" t="s">
        <v>7</v>
      </c>
      <c r="D526" s="27" t="s">
        <v>8</v>
      </c>
      <c r="E526" s="27" t="s">
        <v>9</v>
      </c>
    </row>
    <row r="527" spans="1:5">
      <c r="A527" t="str">
        <f>"ID_C "&amp;LEFT(Tab_Clients[[#This Row],[Client_Name]],1)&amp;LEFT(Tab_Clients[[#This Row],[Customer Type]],1)&amp;LEFT(Tab_Clients[[#This Row],[City]],1)&amp;" "&amp;TEXT(ROW()-1,"0000")</f>
        <v>ID_C ANY 0526</v>
      </c>
      <c r="B527" s="27" t="s">
        <v>370</v>
      </c>
      <c r="C527" s="27" t="s">
        <v>11</v>
      </c>
      <c r="D527" s="27" t="s">
        <v>10</v>
      </c>
      <c r="E527" s="27" t="s">
        <v>15</v>
      </c>
    </row>
    <row r="528" spans="1:5" hidden="1">
      <c r="A528" t="str">
        <f>"ID_C "&amp;LEFT(Tab_Clients[[#This Row],[Client_Name]],1)&amp;LEFT(Tab_Clients[[#This Row],[Customer Type]],1)&amp;LEFT(Tab_Clients[[#This Row],[City]],1)&amp;" "&amp;TEXT(ROW()-1,"0000")</f>
        <v>ID_C RMY 0527</v>
      </c>
      <c r="B528" s="27" t="s">
        <v>177</v>
      </c>
      <c r="C528" s="27" t="s">
        <v>7</v>
      </c>
      <c r="D528" s="27" t="s">
        <v>8</v>
      </c>
      <c r="E528" s="27" t="s">
        <v>15</v>
      </c>
    </row>
    <row r="529" spans="1:5">
      <c r="A529" t="str">
        <f>"ID_C "&amp;LEFT(Tab_Clients[[#This Row],[Client_Name]],1)&amp;LEFT(Tab_Clients[[#This Row],[Customer Type]],1)&amp;LEFT(Tab_Clients[[#This Row],[City]],1)&amp;" "&amp;TEXT(ROW()-1,"0000")</f>
        <v>ID_C ANM 0528</v>
      </c>
      <c r="B529" s="27" t="s">
        <v>233</v>
      </c>
      <c r="C529" s="27" t="s">
        <v>11</v>
      </c>
      <c r="D529" s="27" t="s">
        <v>10</v>
      </c>
      <c r="E529" s="27" t="s">
        <v>12</v>
      </c>
    </row>
    <row r="530" spans="1:5" hidden="1">
      <c r="A530" t="str">
        <f>"ID_C "&amp;LEFT(Tab_Clients[[#This Row],[Client_Name]],1)&amp;LEFT(Tab_Clients[[#This Row],[Customer Type]],1)&amp;LEFT(Tab_Clients[[#This Row],[City]],1)&amp;" "&amp;TEXT(ROW()-1,"0000")</f>
        <v>ID_C RMN 0529</v>
      </c>
      <c r="B530" s="27" t="s">
        <v>371</v>
      </c>
      <c r="C530" s="27" t="s">
        <v>7</v>
      </c>
      <c r="D530" s="27" t="s">
        <v>8</v>
      </c>
      <c r="E530" s="27" t="s">
        <v>9</v>
      </c>
    </row>
    <row r="531" spans="1:5">
      <c r="A531" t="str">
        <f>"ID_C "&amp;LEFT(Tab_Clients[[#This Row],[Client_Name]],1)&amp;LEFT(Tab_Clients[[#This Row],[Customer Type]],1)&amp;LEFT(Tab_Clients[[#This Row],[City]],1)&amp;" "&amp;TEXT(ROW()-1,"0000")</f>
        <v>ID_C ANN 0530</v>
      </c>
      <c r="B531" s="27" t="s">
        <v>333</v>
      </c>
      <c r="C531" s="27" t="s">
        <v>11</v>
      </c>
      <c r="D531" s="27" t="s">
        <v>10</v>
      </c>
      <c r="E531" s="27" t="s">
        <v>9</v>
      </c>
    </row>
    <row r="532" spans="1:5" hidden="1">
      <c r="A532" t="str">
        <f>"ID_C "&amp;LEFT(Tab_Clients[[#This Row],[Client_Name]],1)&amp;LEFT(Tab_Clients[[#This Row],[Customer Type]],1)&amp;LEFT(Tab_Clients[[#This Row],[City]],1)&amp;" "&amp;TEXT(ROW()-1,"0000")</f>
        <v>ID_C KMY 0531</v>
      </c>
      <c r="B532" s="27" t="s">
        <v>372</v>
      </c>
      <c r="C532" s="27" t="s">
        <v>7</v>
      </c>
      <c r="D532" s="27" t="s">
        <v>8</v>
      </c>
      <c r="E532" s="27" t="s">
        <v>15</v>
      </c>
    </row>
    <row r="533" spans="1:5">
      <c r="A533" t="str">
        <f>"ID_C "&amp;LEFT(Tab_Clients[[#This Row],[Client_Name]],1)&amp;LEFT(Tab_Clients[[#This Row],[Customer Type]],1)&amp;LEFT(Tab_Clients[[#This Row],[City]],1)&amp;" "&amp;TEXT(ROW()-1,"0000")</f>
        <v>ID_C RNY 0532</v>
      </c>
      <c r="B533" s="27" t="s">
        <v>215</v>
      </c>
      <c r="C533" s="27" t="s">
        <v>11</v>
      </c>
      <c r="D533" s="27" t="s">
        <v>10</v>
      </c>
      <c r="E533" s="27" t="s">
        <v>15</v>
      </c>
    </row>
    <row r="534" spans="1:5" hidden="1">
      <c r="A534" t="str">
        <f>"ID_C "&amp;LEFT(Tab_Clients[[#This Row],[Client_Name]],1)&amp;LEFT(Tab_Clients[[#This Row],[Customer Type]],1)&amp;LEFT(Tab_Clients[[#This Row],[City]],1)&amp;" "&amp;TEXT(ROW()-1,"0000")</f>
        <v>ID_C SMM 0533</v>
      </c>
      <c r="B534" s="27" t="s">
        <v>100</v>
      </c>
      <c r="C534" s="27" t="s">
        <v>7</v>
      </c>
      <c r="D534" s="27" t="s">
        <v>8</v>
      </c>
      <c r="E534" s="27" t="s">
        <v>12</v>
      </c>
    </row>
    <row r="535" spans="1:5">
      <c r="A535" t="str">
        <f>"ID_C "&amp;LEFT(Tab_Clients[[#This Row],[Client_Name]],1)&amp;LEFT(Tab_Clients[[#This Row],[Customer Type]],1)&amp;LEFT(Tab_Clients[[#This Row],[City]],1)&amp;" "&amp;TEXT(ROW()-1,"0000")</f>
        <v>ID_C RNN 0534</v>
      </c>
      <c r="B535" s="27" t="s">
        <v>120</v>
      </c>
      <c r="C535" s="27" t="s">
        <v>11</v>
      </c>
      <c r="D535" s="27" t="s">
        <v>10</v>
      </c>
      <c r="E535" s="27" t="s">
        <v>9</v>
      </c>
    </row>
    <row r="536" spans="1:5" hidden="1">
      <c r="A536" t="str">
        <f>"ID_C "&amp;LEFT(Tab_Clients[[#This Row],[Client_Name]],1)&amp;LEFT(Tab_Clients[[#This Row],[Customer Type]],1)&amp;LEFT(Tab_Clients[[#This Row],[City]],1)&amp;" "&amp;TEXT(ROW()-1,"0000")</f>
        <v>ID_C AMN 0535</v>
      </c>
      <c r="B536" s="27" t="s">
        <v>373</v>
      </c>
      <c r="C536" s="27" t="s">
        <v>7</v>
      </c>
      <c r="D536" s="27" t="s">
        <v>8</v>
      </c>
      <c r="E536" s="27" t="s">
        <v>9</v>
      </c>
    </row>
    <row r="537" spans="1:5">
      <c r="A537" t="str">
        <f>"ID_C "&amp;LEFT(Tab_Clients[[#This Row],[Client_Name]],1)&amp;LEFT(Tab_Clients[[#This Row],[Customer Type]],1)&amp;LEFT(Tab_Clients[[#This Row],[City]],1)&amp;" "&amp;TEXT(ROW()-1,"0000")</f>
        <v>ID_C RNY 0536</v>
      </c>
      <c r="B537" s="27" t="s">
        <v>242</v>
      </c>
      <c r="C537" s="27" t="s">
        <v>11</v>
      </c>
      <c r="D537" s="27" t="s">
        <v>10</v>
      </c>
      <c r="E537" s="27" t="s">
        <v>15</v>
      </c>
    </row>
    <row r="538" spans="1:5" hidden="1">
      <c r="A538" t="str">
        <f>"ID_C "&amp;LEFT(Tab_Clients[[#This Row],[Client_Name]],1)&amp;LEFT(Tab_Clients[[#This Row],[Customer Type]],1)&amp;LEFT(Tab_Clients[[#This Row],[City]],1)&amp;" "&amp;TEXT(ROW()-1,"0000")</f>
        <v>ID_C NMY 0537</v>
      </c>
      <c r="B538" s="27" t="s">
        <v>374</v>
      </c>
      <c r="C538" s="27" t="s">
        <v>7</v>
      </c>
      <c r="D538" s="27" t="s">
        <v>8</v>
      </c>
      <c r="E538" s="27" t="s">
        <v>15</v>
      </c>
    </row>
    <row r="539" spans="1:5">
      <c r="A539" t="str">
        <f>"ID_C "&amp;LEFT(Tab_Clients[[#This Row],[Client_Name]],1)&amp;LEFT(Tab_Clients[[#This Row],[Customer Type]],1)&amp;LEFT(Tab_Clients[[#This Row],[City]],1)&amp;" "&amp;TEXT(ROW()-1,"0000")</f>
        <v>ID_C PNM 0538</v>
      </c>
      <c r="B539" s="27" t="s">
        <v>375</v>
      </c>
      <c r="C539" s="27" t="s">
        <v>11</v>
      </c>
      <c r="D539" s="27" t="s">
        <v>10</v>
      </c>
      <c r="E539" s="27" t="s">
        <v>12</v>
      </c>
    </row>
    <row r="540" spans="1:5" hidden="1">
      <c r="A540" t="str">
        <f>"ID_C "&amp;LEFT(Tab_Clients[[#This Row],[Client_Name]],1)&amp;LEFT(Tab_Clients[[#This Row],[Customer Type]],1)&amp;LEFT(Tab_Clients[[#This Row],[City]],1)&amp;" "&amp;TEXT(ROW()-1,"0000")</f>
        <v>ID_C NMN 0539</v>
      </c>
      <c r="B540" s="27" t="s">
        <v>197</v>
      </c>
      <c r="C540" s="27" t="s">
        <v>7</v>
      </c>
      <c r="D540" s="27" t="s">
        <v>8</v>
      </c>
      <c r="E540" s="27" t="s">
        <v>9</v>
      </c>
    </row>
    <row r="541" spans="1:5">
      <c r="A541" t="str">
        <f>"ID_C "&amp;LEFT(Tab_Clients[[#This Row],[Client_Name]],1)&amp;LEFT(Tab_Clients[[#This Row],[Customer Type]],1)&amp;LEFT(Tab_Clients[[#This Row],[City]],1)&amp;" "&amp;TEXT(ROW()-1,"0000")</f>
        <v>ID_C NNN 0540</v>
      </c>
      <c r="B541" s="27" t="s">
        <v>109</v>
      </c>
      <c r="C541" s="27" t="s">
        <v>11</v>
      </c>
      <c r="D541" s="27" t="s">
        <v>10</v>
      </c>
      <c r="E541" s="27" t="s">
        <v>9</v>
      </c>
    </row>
    <row r="542" spans="1:5" hidden="1">
      <c r="A542" t="str">
        <f>"ID_C "&amp;LEFT(Tab_Clients[[#This Row],[Client_Name]],1)&amp;LEFT(Tab_Clients[[#This Row],[Customer Type]],1)&amp;LEFT(Tab_Clients[[#This Row],[City]],1)&amp;" "&amp;TEXT(ROW()-1,"0000")</f>
        <v>ID_C DMY 0541</v>
      </c>
      <c r="B542" s="27" t="s">
        <v>376</v>
      </c>
      <c r="C542" s="27" t="s">
        <v>7</v>
      </c>
      <c r="D542" s="27" t="s">
        <v>8</v>
      </c>
      <c r="E542" s="27" t="s">
        <v>15</v>
      </c>
    </row>
    <row r="543" spans="1:5">
      <c r="A543" t="str">
        <f>"ID_C "&amp;LEFT(Tab_Clients[[#This Row],[Client_Name]],1)&amp;LEFT(Tab_Clients[[#This Row],[Customer Type]],1)&amp;LEFT(Tab_Clients[[#This Row],[City]],1)&amp;" "&amp;TEXT(ROW()-1,"0000")</f>
        <v>ID_C SNY 0542</v>
      </c>
      <c r="B543" s="27" t="s">
        <v>275</v>
      </c>
      <c r="C543" s="27" t="s">
        <v>11</v>
      </c>
      <c r="D543" s="27" t="s">
        <v>10</v>
      </c>
      <c r="E543" s="27" t="s">
        <v>15</v>
      </c>
    </row>
    <row r="544" spans="1:5" hidden="1">
      <c r="A544" t="str">
        <f>"ID_C "&amp;LEFT(Tab_Clients[[#This Row],[Client_Name]],1)&amp;LEFT(Tab_Clients[[#This Row],[Customer Type]],1)&amp;LEFT(Tab_Clients[[#This Row],[City]],1)&amp;" "&amp;TEXT(ROW()-1,"0000")</f>
        <v>ID_C VMM 0543</v>
      </c>
      <c r="B544" s="27" t="s">
        <v>262</v>
      </c>
      <c r="C544" s="27" t="s">
        <v>7</v>
      </c>
      <c r="D544" s="27" t="s">
        <v>8</v>
      </c>
      <c r="E544" s="27" t="s">
        <v>12</v>
      </c>
    </row>
    <row r="545" spans="1:5">
      <c r="A545" t="str">
        <f>"ID_C "&amp;LEFT(Tab_Clients[[#This Row],[Client_Name]],1)&amp;LEFT(Tab_Clients[[#This Row],[Customer Type]],1)&amp;LEFT(Tab_Clients[[#This Row],[City]],1)&amp;" "&amp;TEXT(ROW()-1,"0000")</f>
        <v>ID_C ANN 0544</v>
      </c>
      <c r="B545" s="27" t="s">
        <v>377</v>
      </c>
      <c r="C545" s="27" t="s">
        <v>11</v>
      </c>
      <c r="D545" s="27" t="s">
        <v>10</v>
      </c>
      <c r="E545" s="27" t="s">
        <v>9</v>
      </c>
    </row>
    <row r="546" spans="1:5" hidden="1">
      <c r="A546" t="str">
        <f>"ID_C "&amp;LEFT(Tab_Clients[[#This Row],[Client_Name]],1)&amp;LEFT(Tab_Clients[[#This Row],[Customer Type]],1)&amp;LEFT(Tab_Clients[[#This Row],[City]],1)&amp;" "&amp;TEXT(ROW()-1,"0000")</f>
        <v>ID_C NNN 0545</v>
      </c>
      <c r="B546" s="27" t="s">
        <v>378</v>
      </c>
      <c r="C546" s="27" t="s">
        <v>7</v>
      </c>
      <c r="D546" s="27" t="s">
        <v>10</v>
      </c>
      <c r="E546" s="27" t="s">
        <v>9</v>
      </c>
    </row>
    <row r="547" spans="1:5">
      <c r="A547" t="str">
        <f>"ID_C "&amp;LEFT(Tab_Clients[[#This Row],[Client_Name]],1)&amp;LEFT(Tab_Clients[[#This Row],[Customer Type]],1)&amp;LEFT(Tab_Clients[[#This Row],[City]],1)&amp;" "&amp;TEXT(ROW()-1,"0000")</f>
        <v>ID_C SMY 0546</v>
      </c>
      <c r="B547" s="27" t="s">
        <v>379</v>
      </c>
      <c r="C547" s="27" t="s">
        <v>11</v>
      </c>
      <c r="D547" s="27" t="s">
        <v>8</v>
      </c>
      <c r="E547" s="27" t="s">
        <v>15</v>
      </c>
    </row>
    <row r="548" spans="1:5" hidden="1">
      <c r="A548" t="str">
        <f>"ID_C "&amp;LEFT(Tab_Clients[[#This Row],[Client_Name]],1)&amp;LEFT(Tab_Clients[[#This Row],[Customer Type]],1)&amp;LEFT(Tab_Clients[[#This Row],[City]],1)&amp;" "&amp;TEXT(ROW()-1,"0000")</f>
        <v>ID_C NMY 0547</v>
      </c>
      <c r="B548" s="27" t="s">
        <v>109</v>
      </c>
      <c r="C548" s="27" t="s">
        <v>7</v>
      </c>
      <c r="D548" s="27" t="s">
        <v>8</v>
      </c>
      <c r="E548" s="27" t="s">
        <v>15</v>
      </c>
    </row>
    <row r="549" spans="1:5">
      <c r="A549" t="str">
        <f>"ID_C "&amp;LEFT(Tab_Clients[[#This Row],[Client_Name]],1)&amp;LEFT(Tab_Clients[[#This Row],[Customer Type]],1)&amp;LEFT(Tab_Clients[[#This Row],[City]],1)&amp;" "&amp;TEXT(ROW()-1,"0000")</f>
        <v>ID_C AMM 0548</v>
      </c>
      <c r="B549" s="27" t="s">
        <v>380</v>
      </c>
      <c r="C549" s="27" t="s">
        <v>11</v>
      </c>
      <c r="D549" s="27" t="s">
        <v>8</v>
      </c>
      <c r="E549" s="27" t="s">
        <v>12</v>
      </c>
    </row>
    <row r="550" spans="1:5" hidden="1">
      <c r="A550" t="str">
        <f>"ID_C "&amp;LEFT(Tab_Clients[[#This Row],[Client_Name]],1)&amp;LEFT(Tab_Clients[[#This Row],[Customer Type]],1)&amp;LEFT(Tab_Clients[[#This Row],[City]],1)&amp;" "&amp;TEXT(ROW()-1,"0000")</f>
        <v>ID_C ANN 0549</v>
      </c>
      <c r="B550" s="27" t="s">
        <v>381</v>
      </c>
      <c r="C550" s="27" t="s">
        <v>7</v>
      </c>
      <c r="D550" s="27" t="s">
        <v>10</v>
      </c>
      <c r="E550" s="27" t="s">
        <v>9</v>
      </c>
    </row>
    <row r="551" spans="1:5">
      <c r="A551" t="str">
        <f>"ID_C "&amp;LEFT(Tab_Clients[[#This Row],[Client_Name]],1)&amp;LEFT(Tab_Clients[[#This Row],[Customer Type]],1)&amp;LEFT(Tab_Clients[[#This Row],[City]],1)&amp;" "&amp;TEXT(ROW()-1,"0000")</f>
        <v>ID_C NMN 0550</v>
      </c>
      <c r="B551" s="27" t="s">
        <v>235</v>
      </c>
      <c r="C551" s="27" t="s">
        <v>11</v>
      </c>
      <c r="D551" s="27" t="s">
        <v>8</v>
      </c>
      <c r="E551" s="27" t="s">
        <v>9</v>
      </c>
    </row>
    <row r="552" spans="1:5" hidden="1">
      <c r="A552" t="str">
        <f>"ID_C "&amp;LEFT(Tab_Clients[[#This Row],[Client_Name]],1)&amp;LEFT(Tab_Clients[[#This Row],[Customer Type]],1)&amp;LEFT(Tab_Clients[[#This Row],[City]],1)&amp;" "&amp;TEXT(ROW()-1,"0000")</f>
        <v>ID_C AMY 0551</v>
      </c>
      <c r="B552" s="27" t="s">
        <v>370</v>
      </c>
      <c r="C552" s="27" t="s">
        <v>7</v>
      </c>
      <c r="D552" s="27" t="s">
        <v>8</v>
      </c>
      <c r="E552" s="27" t="s">
        <v>15</v>
      </c>
    </row>
    <row r="553" spans="1:5">
      <c r="A553" t="str">
        <f>"ID_C "&amp;LEFT(Tab_Clients[[#This Row],[Client_Name]],1)&amp;LEFT(Tab_Clients[[#This Row],[Customer Type]],1)&amp;LEFT(Tab_Clients[[#This Row],[City]],1)&amp;" "&amp;TEXT(ROW()-1,"0000")</f>
        <v>ID_C AMY 0552</v>
      </c>
      <c r="B553" s="27" t="s">
        <v>382</v>
      </c>
      <c r="C553" s="27" t="s">
        <v>11</v>
      </c>
      <c r="D553" s="27" t="s">
        <v>8</v>
      </c>
      <c r="E553" s="27" t="s">
        <v>15</v>
      </c>
    </row>
    <row r="554" spans="1:5" hidden="1">
      <c r="A554" t="str">
        <f>"ID_C "&amp;LEFT(Tab_Clients[[#This Row],[Client_Name]],1)&amp;LEFT(Tab_Clients[[#This Row],[Customer Type]],1)&amp;LEFT(Tab_Clients[[#This Row],[City]],1)&amp;" "&amp;TEXT(ROW()-1,"0000")</f>
        <v>ID_C MNM 0553</v>
      </c>
      <c r="B554" s="27" t="s">
        <v>278</v>
      </c>
      <c r="C554" s="27" t="s">
        <v>7</v>
      </c>
      <c r="D554" s="27" t="s">
        <v>10</v>
      </c>
      <c r="E554" s="27" t="s">
        <v>12</v>
      </c>
    </row>
    <row r="555" spans="1:5">
      <c r="A555" t="str">
        <f>"ID_C "&amp;LEFT(Tab_Clients[[#This Row],[Client_Name]],1)&amp;LEFT(Tab_Clients[[#This Row],[Customer Type]],1)&amp;LEFT(Tab_Clients[[#This Row],[City]],1)&amp;" "&amp;TEXT(ROW()-1,"0000")</f>
        <v>ID_C KMN 0554</v>
      </c>
      <c r="B555" s="27" t="s">
        <v>48</v>
      </c>
      <c r="C555" s="27" t="s">
        <v>11</v>
      </c>
      <c r="D555" s="27" t="s">
        <v>8</v>
      </c>
      <c r="E555" s="27" t="s">
        <v>9</v>
      </c>
    </row>
    <row r="556" spans="1:5" hidden="1">
      <c r="A556" t="str">
        <f>"ID_C "&amp;LEFT(Tab_Clients[[#This Row],[Client_Name]],1)&amp;LEFT(Tab_Clients[[#This Row],[Customer Type]],1)&amp;LEFT(Tab_Clients[[#This Row],[City]],1)&amp;" "&amp;TEXT(ROW()-1,"0000")</f>
        <v>ID_C VMN 0555</v>
      </c>
      <c r="B556" s="27" t="s">
        <v>349</v>
      </c>
      <c r="C556" s="27" t="s">
        <v>7</v>
      </c>
      <c r="D556" s="27" t="s">
        <v>8</v>
      </c>
      <c r="E556" s="27" t="s">
        <v>9</v>
      </c>
    </row>
    <row r="557" spans="1:5">
      <c r="A557" t="str">
        <f>"ID_C "&amp;LEFT(Tab_Clients[[#This Row],[Client_Name]],1)&amp;LEFT(Tab_Clients[[#This Row],[Customer Type]],1)&amp;LEFT(Tab_Clients[[#This Row],[City]],1)&amp;" "&amp;TEXT(ROW()-1,"0000")</f>
        <v>ID_C RMY 0556</v>
      </c>
      <c r="B557" s="27" t="s">
        <v>284</v>
      </c>
      <c r="C557" s="27" t="s">
        <v>11</v>
      </c>
      <c r="D557" s="27" t="s">
        <v>8</v>
      </c>
      <c r="E557" s="27" t="s">
        <v>15</v>
      </c>
    </row>
    <row r="558" spans="1:5" hidden="1">
      <c r="A558" t="str">
        <f>"ID_C "&amp;LEFT(Tab_Clients[[#This Row],[Client_Name]],1)&amp;LEFT(Tab_Clients[[#This Row],[Customer Type]],1)&amp;LEFT(Tab_Clients[[#This Row],[City]],1)&amp;" "&amp;TEXT(ROW()-1,"0000")</f>
        <v>ID_C SNY 0557</v>
      </c>
      <c r="B558" s="27" t="s">
        <v>53</v>
      </c>
      <c r="C558" s="27" t="s">
        <v>7</v>
      </c>
      <c r="D558" s="27" t="s">
        <v>10</v>
      </c>
      <c r="E558" s="27" t="s">
        <v>15</v>
      </c>
    </row>
    <row r="559" spans="1:5">
      <c r="A559" t="str">
        <f>"ID_C "&amp;LEFT(Tab_Clients[[#This Row],[Client_Name]],1)&amp;LEFT(Tab_Clients[[#This Row],[Customer Type]],1)&amp;LEFT(Tab_Clients[[#This Row],[City]],1)&amp;" "&amp;TEXT(ROW()-1,"0000")</f>
        <v>ID_C AMM 0558</v>
      </c>
      <c r="B559" s="27" t="s">
        <v>383</v>
      </c>
      <c r="C559" s="27" t="s">
        <v>11</v>
      </c>
      <c r="D559" s="27" t="s">
        <v>8</v>
      </c>
      <c r="E559" s="27" t="s">
        <v>12</v>
      </c>
    </row>
    <row r="560" spans="1:5" hidden="1">
      <c r="A560" t="str">
        <f>"ID_C "&amp;LEFT(Tab_Clients[[#This Row],[Client_Name]],1)&amp;LEFT(Tab_Clients[[#This Row],[Customer Type]],1)&amp;LEFT(Tab_Clients[[#This Row],[City]],1)&amp;" "&amp;TEXT(ROW()-1,"0000")</f>
        <v>ID_C VMN 0559</v>
      </c>
      <c r="B560" s="27" t="s">
        <v>384</v>
      </c>
      <c r="C560" s="27" t="s">
        <v>7</v>
      </c>
      <c r="D560" s="27" t="s">
        <v>8</v>
      </c>
      <c r="E560" s="27" t="s">
        <v>9</v>
      </c>
    </row>
    <row r="561" spans="1:5">
      <c r="A561" t="str">
        <f>"ID_C "&amp;LEFT(Tab_Clients[[#This Row],[Client_Name]],1)&amp;LEFT(Tab_Clients[[#This Row],[Customer Type]],1)&amp;LEFT(Tab_Clients[[#This Row],[City]],1)&amp;" "&amp;TEXT(ROW()-1,"0000")</f>
        <v>ID_C KMN 0560</v>
      </c>
      <c r="B561" s="27" t="s">
        <v>385</v>
      </c>
      <c r="C561" s="27" t="s">
        <v>11</v>
      </c>
      <c r="D561" s="27" t="s">
        <v>8</v>
      </c>
      <c r="E561" s="27" t="s">
        <v>9</v>
      </c>
    </row>
    <row r="562" spans="1:5" hidden="1">
      <c r="A562" t="str">
        <f>"ID_C "&amp;LEFT(Tab_Clients[[#This Row],[Client_Name]],1)&amp;LEFT(Tab_Clients[[#This Row],[Customer Type]],1)&amp;LEFT(Tab_Clients[[#This Row],[City]],1)&amp;" "&amp;TEXT(ROW()-1,"0000")</f>
        <v>ID_C PNY 0561</v>
      </c>
      <c r="B562" s="27" t="s">
        <v>322</v>
      </c>
      <c r="C562" s="27" t="s">
        <v>7</v>
      </c>
      <c r="D562" s="27" t="s">
        <v>10</v>
      </c>
      <c r="E562" s="27" t="s">
        <v>15</v>
      </c>
    </row>
    <row r="563" spans="1:5">
      <c r="A563" t="str">
        <f>"ID_C "&amp;LEFT(Tab_Clients[[#This Row],[Client_Name]],1)&amp;LEFT(Tab_Clients[[#This Row],[Customer Type]],1)&amp;LEFT(Tab_Clients[[#This Row],[City]],1)&amp;" "&amp;TEXT(ROW()-1,"0000")</f>
        <v>ID_C LMY 0562</v>
      </c>
      <c r="B563" s="27" t="s">
        <v>386</v>
      </c>
      <c r="C563" s="27" t="s">
        <v>11</v>
      </c>
      <c r="D563" s="27" t="s">
        <v>8</v>
      </c>
      <c r="E563" s="27" t="s">
        <v>15</v>
      </c>
    </row>
    <row r="564" spans="1:5" hidden="1">
      <c r="A564" t="str">
        <f>"ID_C "&amp;LEFT(Tab_Clients[[#This Row],[Client_Name]],1)&amp;LEFT(Tab_Clients[[#This Row],[Customer Type]],1)&amp;LEFT(Tab_Clients[[#This Row],[City]],1)&amp;" "&amp;TEXT(ROW()-1,"0000")</f>
        <v>ID_C KMM 0563</v>
      </c>
      <c r="B564" s="27" t="s">
        <v>362</v>
      </c>
      <c r="C564" s="27" t="s">
        <v>7</v>
      </c>
      <c r="D564" s="27" t="s">
        <v>8</v>
      </c>
      <c r="E564" s="27" t="s">
        <v>12</v>
      </c>
    </row>
    <row r="565" spans="1:5">
      <c r="A565" t="str">
        <f>"ID_C "&amp;LEFT(Tab_Clients[[#This Row],[Client_Name]],1)&amp;LEFT(Tab_Clients[[#This Row],[Customer Type]],1)&amp;LEFT(Tab_Clients[[#This Row],[City]],1)&amp;" "&amp;TEXT(ROW()-1,"0000")</f>
        <v>ID_C MMN 0564</v>
      </c>
      <c r="B565" s="27" t="s">
        <v>304</v>
      </c>
      <c r="C565" s="27" t="s">
        <v>11</v>
      </c>
      <c r="D565" s="27" t="s">
        <v>8</v>
      </c>
      <c r="E565" s="27" t="s">
        <v>9</v>
      </c>
    </row>
    <row r="566" spans="1:5" hidden="1">
      <c r="A566" t="str">
        <f>"ID_C "&amp;LEFT(Tab_Clients[[#This Row],[Client_Name]],1)&amp;LEFT(Tab_Clients[[#This Row],[Customer Type]],1)&amp;LEFT(Tab_Clients[[#This Row],[City]],1)&amp;" "&amp;TEXT(ROW()-1,"0000")</f>
        <v>ID_C MNN 0565</v>
      </c>
      <c r="B566" s="27" t="s">
        <v>234</v>
      </c>
      <c r="C566" s="27" t="s">
        <v>7</v>
      </c>
      <c r="D566" s="27" t="s">
        <v>10</v>
      </c>
      <c r="E566" s="27" t="s">
        <v>9</v>
      </c>
    </row>
    <row r="567" spans="1:5">
      <c r="A567" t="str">
        <f>"ID_C "&amp;LEFT(Tab_Clients[[#This Row],[Client_Name]],1)&amp;LEFT(Tab_Clients[[#This Row],[Customer Type]],1)&amp;LEFT(Tab_Clients[[#This Row],[City]],1)&amp;" "&amp;TEXT(ROW()-1,"0000")</f>
        <v>ID_C PMY 0566</v>
      </c>
      <c r="B567" s="27" t="s">
        <v>294</v>
      </c>
      <c r="C567" s="27" t="s">
        <v>11</v>
      </c>
      <c r="D567" s="27" t="s">
        <v>8</v>
      </c>
      <c r="E567" s="27" t="s">
        <v>15</v>
      </c>
    </row>
    <row r="568" spans="1:5" hidden="1">
      <c r="A568" t="str">
        <f>"ID_C "&amp;LEFT(Tab_Clients[[#This Row],[Client_Name]],1)&amp;LEFT(Tab_Clients[[#This Row],[Customer Type]],1)&amp;LEFT(Tab_Clients[[#This Row],[City]],1)&amp;" "&amp;TEXT(ROW()-1,"0000")</f>
        <v>ID_C RMY 0567</v>
      </c>
      <c r="B568" s="27" t="s">
        <v>356</v>
      </c>
      <c r="C568" s="27" t="s">
        <v>7</v>
      </c>
      <c r="D568" s="27" t="s">
        <v>8</v>
      </c>
      <c r="E568" s="27" t="s">
        <v>15</v>
      </c>
    </row>
    <row r="569" spans="1:5">
      <c r="A569" t="str">
        <f>"ID_C "&amp;LEFT(Tab_Clients[[#This Row],[Client_Name]],1)&amp;LEFT(Tab_Clients[[#This Row],[Customer Type]],1)&amp;LEFT(Tab_Clients[[#This Row],[City]],1)&amp;" "&amp;TEXT(ROW()-1,"0000")</f>
        <v>ID_C PMM 0568</v>
      </c>
      <c r="B569" s="27" t="s">
        <v>228</v>
      </c>
      <c r="C569" s="27" t="s">
        <v>11</v>
      </c>
      <c r="D569" s="27" t="s">
        <v>8</v>
      </c>
      <c r="E569" s="27" t="s">
        <v>12</v>
      </c>
    </row>
    <row r="570" spans="1:5" hidden="1">
      <c r="A570" t="str">
        <f>"ID_C "&amp;LEFT(Tab_Clients[[#This Row],[Client_Name]],1)&amp;LEFT(Tab_Clients[[#This Row],[Customer Type]],1)&amp;LEFT(Tab_Clients[[#This Row],[City]],1)&amp;" "&amp;TEXT(ROW()-1,"0000")</f>
        <v>ID_C RNN 0569</v>
      </c>
      <c r="B570" s="27" t="s">
        <v>387</v>
      </c>
      <c r="C570" s="27" t="s">
        <v>7</v>
      </c>
      <c r="D570" s="27" t="s">
        <v>10</v>
      </c>
      <c r="E570" s="27" t="s">
        <v>9</v>
      </c>
    </row>
    <row r="571" spans="1:5">
      <c r="A571" t="str">
        <f>"ID_C "&amp;LEFT(Tab_Clients[[#This Row],[Client_Name]],1)&amp;LEFT(Tab_Clients[[#This Row],[Customer Type]],1)&amp;LEFT(Tab_Clients[[#This Row],[City]],1)&amp;" "&amp;TEXT(ROW()-1,"0000")</f>
        <v>ID_C KMN 0570</v>
      </c>
      <c r="B571" s="27" t="s">
        <v>332</v>
      </c>
      <c r="C571" s="27" t="s">
        <v>11</v>
      </c>
      <c r="D571" s="27" t="s">
        <v>8</v>
      </c>
      <c r="E571" s="27" t="s">
        <v>9</v>
      </c>
    </row>
    <row r="572" spans="1:5" hidden="1">
      <c r="A572" t="str">
        <f>"ID_C "&amp;LEFT(Tab_Clients[[#This Row],[Client_Name]],1)&amp;LEFT(Tab_Clients[[#This Row],[Customer Type]],1)&amp;LEFT(Tab_Clients[[#This Row],[City]],1)&amp;" "&amp;TEXT(ROW()-1,"0000")</f>
        <v>ID_C KMY 0571</v>
      </c>
      <c r="B572" s="27" t="s">
        <v>388</v>
      </c>
      <c r="C572" s="27" t="s">
        <v>7</v>
      </c>
      <c r="D572" s="27" t="s">
        <v>8</v>
      </c>
      <c r="E572" s="27" t="s">
        <v>15</v>
      </c>
    </row>
    <row r="573" spans="1:5">
      <c r="A573" t="str">
        <f>"ID_C "&amp;LEFT(Tab_Clients[[#This Row],[Client_Name]],1)&amp;LEFT(Tab_Clients[[#This Row],[Customer Type]],1)&amp;LEFT(Tab_Clients[[#This Row],[City]],1)&amp;" "&amp;TEXT(ROW()-1,"0000")</f>
        <v>ID_C AMY 0572</v>
      </c>
      <c r="B573" s="27" t="s">
        <v>389</v>
      </c>
      <c r="C573" s="27" t="s">
        <v>11</v>
      </c>
      <c r="D573" s="27" t="s">
        <v>8</v>
      </c>
      <c r="E573" s="27" t="s">
        <v>15</v>
      </c>
    </row>
    <row r="574" spans="1:5" hidden="1">
      <c r="A574" t="str">
        <f>"ID_C "&amp;LEFT(Tab_Clients[[#This Row],[Client_Name]],1)&amp;LEFT(Tab_Clients[[#This Row],[Customer Type]],1)&amp;LEFT(Tab_Clients[[#This Row],[City]],1)&amp;" "&amp;TEXT(ROW()-1,"0000")</f>
        <v>ID_C ANM 0573</v>
      </c>
      <c r="B574" s="27" t="s">
        <v>327</v>
      </c>
      <c r="C574" s="27" t="s">
        <v>7</v>
      </c>
      <c r="D574" s="27" t="s">
        <v>10</v>
      </c>
      <c r="E574" s="27" t="s">
        <v>12</v>
      </c>
    </row>
    <row r="575" spans="1:5">
      <c r="A575" t="str">
        <f>"ID_C "&amp;LEFT(Tab_Clients[[#This Row],[Client_Name]],1)&amp;LEFT(Tab_Clients[[#This Row],[Customer Type]],1)&amp;LEFT(Tab_Clients[[#This Row],[City]],1)&amp;" "&amp;TEXT(ROW()-1,"0000")</f>
        <v>ID_C SMN 0574</v>
      </c>
      <c r="B575" s="27" t="s">
        <v>286</v>
      </c>
      <c r="C575" s="27" t="s">
        <v>11</v>
      </c>
      <c r="D575" s="27" t="s">
        <v>8</v>
      </c>
      <c r="E575" s="27" t="s">
        <v>9</v>
      </c>
    </row>
    <row r="576" spans="1:5" hidden="1">
      <c r="A576" t="str">
        <f>"ID_C "&amp;LEFT(Tab_Clients[[#This Row],[Client_Name]],1)&amp;LEFT(Tab_Clients[[#This Row],[Customer Type]],1)&amp;LEFT(Tab_Clients[[#This Row],[City]],1)&amp;" "&amp;TEXT(ROW()-1,"0000")</f>
        <v>ID_C RMN 0575</v>
      </c>
      <c r="B576" s="27" t="s">
        <v>390</v>
      </c>
      <c r="C576" s="27" t="s">
        <v>7</v>
      </c>
      <c r="D576" s="27" t="s">
        <v>8</v>
      </c>
      <c r="E576" s="27" t="s">
        <v>9</v>
      </c>
    </row>
    <row r="577" spans="1:5">
      <c r="A577" t="str">
        <f>"ID_C "&amp;LEFT(Tab_Clients[[#This Row],[Client_Name]],1)&amp;LEFT(Tab_Clients[[#This Row],[Customer Type]],1)&amp;LEFT(Tab_Clients[[#This Row],[City]],1)&amp;" "&amp;TEXT(ROW()-1,"0000")</f>
        <v>ID_C PMY 0576</v>
      </c>
      <c r="B577" s="27" t="s">
        <v>211</v>
      </c>
      <c r="C577" s="27" t="s">
        <v>11</v>
      </c>
      <c r="D577" s="27" t="s">
        <v>8</v>
      </c>
      <c r="E577" s="27" t="s">
        <v>15</v>
      </c>
    </row>
    <row r="578" spans="1:5" hidden="1">
      <c r="A578" t="str">
        <f>"ID_C "&amp;LEFT(Tab_Clients[[#This Row],[Client_Name]],1)&amp;LEFT(Tab_Clients[[#This Row],[Customer Type]],1)&amp;LEFT(Tab_Clients[[#This Row],[City]],1)&amp;" "&amp;TEXT(ROW()-1,"0000")</f>
        <v>ID_C ANY 0577</v>
      </c>
      <c r="B578" s="27" t="s">
        <v>391</v>
      </c>
      <c r="C578" s="27" t="s">
        <v>7</v>
      </c>
      <c r="D578" s="27" t="s">
        <v>10</v>
      </c>
      <c r="E578" s="27" t="s">
        <v>15</v>
      </c>
    </row>
    <row r="579" spans="1:5">
      <c r="A579" t="str">
        <f>"ID_C "&amp;LEFT(Tab_Clients[[#This Row],[Client_Name]],1)&amp;LEFT(Tab_Clients[[#This Row],[Customer Type]],1)&amp;LEFT(Tab_Clients[[#This Row],[City]],1)&amp;" "&amp;TEXT(ROW()-1,"0000")</f>
        <v>ID_C KMM 0578</v>
      </c>
      <c r="B579" s="27" t="s">
        <v>385</v>
      </c>
      <c r="C579" s="27" t="s">
        <v>11</v>
      </c>
      <c r="D579" s="27" t="s">
        <v>8</v>
      </c>
      <c r="E579" s="27" t="s">
        <v>12</v>
      </c>
    </row>
    <row r="580" spans="1:5" hidden="1">
      <c r="A580" t="str">
        <f>"ID_C "&amp;LEFT(Tab_Clients[[#This Row],[Client_Name]],1)&amp;LEFT(Tab_Clients[[#This Row],[Customer Type]],1)&amp;LEFT(Tab_Clients[[#This Row],[City]],1)&amp;" "&amp;TEXT(ROW()-1,"0000")</f>
        <v>ID_C KMN 0579</v>
      </c>
      <c r="B580" s="27" t="s">
        <v>392</v>
      </c>
      <c r="C580" s="27" t="s">
        <v>7</v>
      </c>
      <c r="D580" s="27" t="s">
        <v>8</v>
      </c>
      <c r="E580" s="27" t="s">
        <v>9</v>
      </c>
    </row>
    <row r="581" spans="1:5">
      <c r="A581" t="str">
        <f>"ID_C "&amp;LEFT(Tab_Clients[[#This Row],[Client_Name]],1)&amp;LEFT(Tab_Clients[[#This Row],[Customer Type]],1)&amp;LEFT(Tab_Clients[[#This Row],[City]],1)&amp;" "&amp;TEXT(ROW()-1,"0000")</f>
        <v>ID_C PMN 0580</v>
      </c>
      <c r="B581" s="27" t="s">
        <v>393</v>
      </c>
      <c r="C581" s="27" t="s">
        <v>11</v>
      </c>
      <c r="D581" s="27" t="s">
        <v>8</v>
      </c>
      <c r="E581" s="27" t="s">
        <v>9</v>
      </c>
    </row>
    <row r="582" spans="1:5" hidden="1">
      <c r="A582" t="str">
        <f>"ID_C "&amp;LEFT(Tab_Clients[[#This Row],[Client_Name]],1)&amp;LEFT(Tab_Clients[[#This Row],[Customer Type]],1)&amp;LEFT(Tab_Clients[[#This Row],[City]],1)&amp;" "&amp;TEXT(ROW()-1,"0000")</f>
        <v>ID_C LNY 0581</v>
      </c>
      <c r="B582" s="27" t="s">
        <v>185</v>
      </c>
      <c r="C582" s="27" t="s">
        <v>7</v>
      </c>
      <c r="D582" s="27" t="s">
        <v>10</v>
      </c>
      <c r="E582" s="27" t="s">
        <v>15</v>
      </c>
    </row>
    <row r="583" spans="1:5">
      <c r="A583" t="str">
        <f>"ID_C "&amp;LEFT(Tab_Clients[[#This Row],[Client_Name]],1)&amp;LEFT(Tab_Clients[[#This Row],[Customer Type]],1)&amp;LEFT(Tab_Clients[[#This Row],[City]],1)&amp;" "&amp;TEXT(ROW()-1,"0000")</f>
        <v>ID_C MMY 0582</v>
      </c>
      <c r="B583" s="27" t="s">
        <v>394</v>
      </c>
      <c r="C583" s="27" t="s">
        <v>11</v>
      </c>
      <c r="D583" s="27" t="s">
        <v>8</v>
      </c>
      <c r="E583" s="27" t="s">
        <v>15</v>
      </c>
    </row>
    <row r="584" spans="1:5" hidden="1">
      <c r="A584" t="str">
        <f>"ID_C "&amp;LEFT(Tab_Clients[[#This Row],[Client_Name]],1)&amp;LEFT(Tab_Clients[[#This Row],[Customer Type]],1)&amp;LEFT(Tab_Clients[[#This Row],[City]],1)&amp;" "&amp;TEXT(ROW()-1,"0000")</f>
        <v>ID_C AMM 0583</v>
      </c>
      <c r="B584" s="27" t="s">
        <v>335</v>
      </c>
      <c r="C584" s="27" t="s">
        <v>7</v>
      </c>
      <c r="D584" s="27" t="s">
        <v>8</v>
      </c>
      <c r="E584" s="27" t="s">
        <v>12</v>
      </c>
    </row>
    <row r="585" spans="1:5">
      <c r="A585" t="str">
        <f>"ID_C "&amp;LEFT(Tab_Clients[[#This Row],[Client_Name]],1)&amp;LEFT(Tab_Clients[[#This Row],[Customer Type]],1)&amp;LEFT(Tab_Clients[[#This Row],[City]],1)&amp;" "&amp;TEXT(ROW()-1,"0000")</f>
        <v>ID_C SMN 0584</v>
      </c>
      <c r="B585" s="27" t="s">
        <v>53</v>
      </c>
      <c r="C585" s="27" t="s">
        <v>11</v>
      </c>
      <c r="D585" s="27" t="s">
        <v>8</v>
      </c>
      <c r="E585" s="27" t="s">
        <v>9</v>
      </c>
    </row>
    <row r="586" spans="1:5" hidden="1">
      <c r="A586" t="str">
        <f>"ID_C "&amp;LEFT(Tab_Clients[[#This Row],[Client_Name]],1)&amp;LEFT(Tab_Clients[[#This Row],[Customer Type]],1)&amp;LEFT(Tab_Clients[[#This Row],[City]],1)&amp;" "&amp;TEXT(ROW()-1,"0000")</f>
        <v>ID_C KNN 0585</v>
      </c>
      <c r="B586" s="27" t="s">
        <v>395</v>
      </c>
      <c r="C586" s="27" t="s">
        <v>7</v>
      </c>
      <c r="D586" s="27" t="s">
        <v>10</v>
      </c>
      <c r="E586" s="27" t="s">
        <v>9</v>
      </c>
    </row>
    <row r="587" spans="1:5">
      <c r="A587" t="str">
        <f>"ID_C "&amp;LEFT(Tab_Clients[[#This Row],[Client_Name]],1)&amp;LEFT(Tab_Clients[[#This Row],[Customer Type]],1)&amp;LEFT(Tab_Clients[[#This Row],[City]],1)&amp;" "&amp;TEXT(ROW()-1,"0000")</f>
        <v>ID_C KMY 0586</v>
      </c>
      <c r="B587" s="27" t="s">
        <v>312</v>
      </c>
      <c r="C587" s="27" t="s">
        <v>11</v>
      </c>
      <c r="D587" s="27" t="s">
        <v>8</v>
      </c>
      <c r="E587" s="27" t="s">
        <v>15</v>
      </c>
    </row>
    <row r="588" spans="1:5" hidden="1">
      <c r="A588" t="str">
        <f>"ID_C "&amp;LEFT(Tab_Clients[[#This Row],[Client_Name]],1)&amp;LEFT(Tab_Clients[[#This Row],[Customer Type]],1)&amp;LEFT(Tab_Clients[[#This Row],[City]],1)&amp;" "&amp;TEXT(ROW()-1,"0000")</f>
        <v>ID_C SMY 0587</v>
      </c>
      <c r="B588" s="27" t="s">
        <v>396</v>
      </c>
      <c r="C588" s="27" t="s">
        <v>7</v>
      </c>
      <c r="D588" s="27" t="s">
        <v>8</v>
      </c>
      <c r="E588" s="27" t="s">
        <v>15</v>
      </c>
    </row>
    <row r="589" spans="1:5">
      <c r="A589" t="str">
        <f>"ID_C "&amp;LEFT(Tab_Clients[[#This Row],[Client_Name]],1)&amp;LEFT(Tab_Clients[[#This Row],[Customer Type]],1)&amp;LEFT(Tab_Clients[[#This Row],[City]],1)&amp;" "&amp;TEXT(ROW()-1,"0000")</f>
        <v>ID_C LMM 0588</v>
      </c>
      <c r="B589" s="27" t="s">
        <v>359</v>
      </c>
      <c r="C589" s="27" t="s">
        <v>11</v>
      </c>
      <c r="D589" s="27" t="s">
        <v>8</v>
      </c>
      <c r="E589" s="27" t="s">
        <v>12</v>
      </c>
    </row>
    <row r="590" spans="1:5" hidden="1">
      <c r="A590" t="str">
        <f>"ID_C "&amp;LEFT(Tab_Clients[[#This Row],[Client_Name]],1)&amp;LEFT(Tab_Clients[[#This Row],[Customer Type]],1)&amp;LEFT(Tab_Clients[[#This Row],[City]],1)&amp;" "&amp;TEXT(ROW()-1,"0000")</f>
        <v>ID_C INN 0589</v>
      </c>
      <c r="B590" s="27" t="s">
        <v>397</v>
      </c>
      <c r="C590" s="27" t="s">
        <v>7</v>
      </c>
      <c r="D590" s="27" t="s">
        <v>10</v>
      </c>
      <c r="E590" s="27" t="s">
        <v>9</v>
      </c>
    </row>
    <row r="591" spans="1:5">
      <c r="A591" t="str">
        <f>"ID_C "&amp;LEFT(Tab_Clients[[#This Row],[Client_Name]],1)&amp;LEFT(Tab_Clients[[#This Row],[Customer Type]],1)&amp;LEFT(Tab_Clients[[#This Row],[City]],1)&amp;" "&amp;TEXT(ROW()-1,"0000")</f>
        <v>ID_C RMN 0590</v>
      </c>
      <c r="B591" s="27" t="s">
        <v>230</v>
      </c>
      <c r="C591" s="27" t="s">
        <v>11</v>
      </c>
      <c r="D591" s="27" t="s">
        <v>8</v>
      </c>
      <c r="E591" s="27" t="s">
        <v>9</v>
      </c>
    </row>
    <row r="592" spans="1:5" hidden="1">
      <c r="A592" t="str">
        <f>"ID_C "&amp;LEFT(Tab_Clients[[#This Row],[Client_Name]],1)&amp;LEFT(Tab_Clients[[#This Row],[Customer Type]],1)&amp;LEFT(Tab_Clients[[#This Row],[City]],1)&amp;" "&amp;TEXT(ROW()-1,"0000")</f>
        <v>ID_C NMY 0591</v>
      </c>
      <c r="B592" s="27" t="s">
        <v>378</v>
      </c>
      <c r="C592" s="27" t="s">
        <v>7</v>
      </c>
      <c r="D592" s="27" t="s">
        <v>8</v>
      </c>
      <c r="E592" s="27" t="s">
        <v>15</v>
      </c>
    </row>
    <row r="593" spans="1:5">
      <c r="A593" t="str">
        <f>"ID_C "&amp;LEFT(Tab_Clients[[#This Row],[Client_Name]],1)&amp;LEFT(Tab_Clients[[#This Row],[Customer Type]],1)&amp;LEFT(Tab_Clients[[#This Row],[City]],1)&amp;" "&amp;TEXT(ROW()-1,"0000")</f>
        <v>ID_C AMY 0592</v>
      </c>
      <c r="B593" s="27" t="s">
        <v>398</v>
      </c>
      <c r="C593" s="27" t="s">
        <v>11</v>
      </c>
      <c r="D593" s="27" t="s">
        <v>8</v>
      </c>
      <c r="E593" s="27" t="s">
        <v>15</v>
      </c>
    </row>
    <row r="594" spans="1:5" hidden="1">
      <c r="A594" t="str">
        <f>"ID_C "&amp;LEFT(Tab_Clients[[#This Row],[Client_Name]],1)&amp;LEFT(Tab_Clients[[#This Row],[Customer Type]],1)&amp;LEFT(Tab_Clients[[#This Row],[City]],1)&amp;" "&amp;TEXT(ROW()-1,"0000")</f>
        <v>ID_C DNM 0593</v>
      </c>
      <c r="B594" s="27" t="s">
        <v>399</v>
      </c>
      <c r="C594" s="27" t="s">
        <v>7</v>
      </c>
      <c r="D594" s="27" t="s">
        <v>10</v>
      </c>
      <c r="E594" s="27" t="s">
        <v>12</v>
      </c>
    </row>
    <row r="595" spans="1:5">
      <c r="A595" t="str">
        <f>"ID_C "&amp;LEFT(Tab_Clients[[#This Row],[Client_Name]],1)&amp;LEFT(Tab_Clients[[#This Row],[Customer Type]],1)&amp;LEFT(Tab_Clients[[#This Row],[City]],1)&amp;" "&amp;TEXT(ROW()-1,"0000")</f>
        <v>ID_C AMN 0594</v>
      </c>
      <c r="B595" s="27" t="s">
        <v>245</v>
      </c>
      <c r="C595" s="27" t="s">
        <v>11</v>
      </c>
      <c r="D595" s="27" t="s">
        <v>8</v>
      </c>
      <c r="E595" s="27" t="s">
        <v>9</v>
      </c>
    </row>
    <row r="596" spans="1:5" hidden="1">
      <c r="A596" t="str">
        <f>"ID_C "&amp;LEFT(Tab_Clients[[#This Row],[Client_Name]],1)&amp;LEFT(Tab_Clients[[#This Row],[Customer Type]],1)&amp;LEFT(Tab_Clients[[#This Row],[City]],1)&amp;" "&amp;TEXT(ROW()-1,"0000")</f>
        <v>ID_C SNN 0595</v>
      </c>
      <c r="B596" s="27" t="s">
        <v>400</v>
      </c>
      <c r="C596" s="27" t="s">
        <v>7</v>
      </c>
      <c r="D596" s="27" t="s">
        <v>10</v>
      </c>
      <c r="E596" s="27" t="s">
        <v>9</v>
      </c>
    </row>
    <row r="597" spans="1:5">
      <c r="A597" t="str">
        <f>"ID_C "&amp;LEFT(Tab_Clients[[#This Row],[Client_Name]],1)&amp;LEFT(Tab_Clients[[#This Row],[Customer Type]],1)&amp;LEFT(Tab_Clients[[#This Row],[City]],1)&amp;" "&amp;TEXT(ROW()-1,"0000")</f>
        <v>ID_C KMY 0596</v>
      </c>
      <c r="B597" s="27" t="s">
        <v>325</v>
      </c>
      <c r="C597" s="27" t="s">
        <v>11</v>
      </c>
      <c r="D597" s="27" t="s">
        <v>8</v>
      </c>
      <c r="E597" s="27" t="s">
        <v>15</v>
      </c>
    </row>
    <row r="598" spans="1:5" hidden="1">
      <c r="A598" t="str">
        <f>"ID_C "&amp;LEFT(Tab_Clients[[#This Row],[Client_Name]],1)&amp;LEFT(Tab_Clients[[#This Row],[Customer Type]],1)&amp;LEFT(Tab_Clients[[#This Row],[City]],1)&amp;" "&amp;TEXT(ROW()-1,"0000")</f>
        <v>ID_C VNY 0597</v>
      </c>
      <c r="B598" s="27" t="s">
        <v>401</v>
      </c>
      <c r="C598" s="27" t="s">
        <v>7</v>
      </c>
      <c r="D598" s="27" t="s">
        <v>10</v>
      </c>
      <c r="E598" s="27" t="s">
        <v>15</v>
      </c>
    </row>
    <row r="599" spans="1:5">
      <c r="A599" t="str">
        <f>"ID_C "&amp;LEFT(Tab_Clients[[#This Row],[Client_Name]],1)&amp;LEFT(Tab_Clients[[#This Row],[Customer Type]],1)&amp;LEFT(Tab_Clients[[#This Row],[City]],1)&amp;" "&amp;TEXT(ROW()-1,"0000")</f>
        <v>ID_C MMM 0598</v>
      </c>
      <c r="B599" s="27" t="s">
        <v>188</v>
      </c>
      <c r="C599" s="27" t="s">
        <v>11</v>
      </c>
      <c r="D599" s="27" t="s">
        <v>8</v>
      </c>
      <c r="E599" s="27" t="s">
        <v>12</v>
      </c>
    </row>
    <row r="600" spans="1:5" hidden="1">
      <c r="A600" t="str">
        <f>"ID_C "&amp;LEFT(Tab_Clients[[#This Row],[Client_Name]],1)&amp;LEFT(Tab_Clients[[#This Row],[Customer Type]],1)&amp;LEFT(Tab_Clients[[#This Row],[City]],1)&amp;" "&amp;TEXT(ROW()-1,"0000")</f>
        <v>ID_C RNN 0599</v>
      </c>
      <c r="B600" s="27" t="s">
        <v>402</v>
      </c>
      <c r="C600" s="27" t="s">
        <v>7</v>
      </c>
      <c r="D600" s="27" t="s">
        <v>10</v>
      </c>
      <c r="E600" s="27" t="s">
        <v>9</v>
      </c>
    </row>
    <row r="601" spans="1:5">
      <c r="A601" t="str">
        <f>"ID_C "&amp;LEFT(Tab_Clients[[#This Row],[Client_Name]],1)&amp;LEFT(Tab_Clients[[#This Row],[Customer Type]],1)&amp;LEFT(Tab_Clients[[#This Row],[City]],1)&amp;" "&amp;TEXT(ROW()-1,"0000")</f>
        <v>ID_C LMN 0600</v>
      </c>
      <c r="B601" s="27" t="s">
        <v>403</v>
      </c>
      <c r="C601" s="27" t="s">
        <v>11</v>
      </c>
      <c r="D601" s="27" t="s">
        <v>8</v>
      </c>
      <c r="E601" s="27" t="s">
        <v>9</v>
      </c>
    </row>
    <row r="602" spans="1:5" hidden="1">
      <c r="A602" t="str">
        <f>"ID_C "&amp;LEFT(Tab_Clients[[#This Row],[Client_Name]],1)&amp;LEFT(Tab_Clients[[#This Row],[Customer Type]],1)&amp;LEFT(Tab_Clients[[#This Row],[City]],1)&amp;" "&amp;TEXT(ROW()-1,"0000")</f>
        <v>ID_C ANY 0601</v>
      </c>
      <c r="B602" s="27" t="s">
        <v>382</v>
      </c>
      <c r="C602" s="27" t="s">
        <v>7</v>
      </c>
      <c r="D602" s="27" t="s">
        <v>10</v>
      </c>
      <c r="E602" s="27" t="s">
        <v>15</v>
      </c>
    </row>
    <row r="603" spans="1:5">
      <c r="A603" t="str">
        <f>"ID_C "&amp;LEFT(Tab_Clients[[#This Row],[Client_Name]],1)&amp;LEFT(Tab_Clients[[#This Row],[Customer Type]],1)&amp;LEFT(Tab_Clients[[#This Row],[City]],1)&amp;" "&amp;TEXT(ROW()-1,"0000")</f>
        <v>ID_C AMY 0602</v>
      </c>
      <c r="B603" s="27" t="s">
        <v>313</v>
      </c>
      <c r="C603" s="27" t="s">
        <v>11</v>
      </c>
      <c r="D603" s="27" t="s">
        <v>8</v>
      </c>
      <c r="E603" s="27" t="s">
        <v>15</v>
      </c>
    </row>
    <row r="604" spans="1:5" hidden="1">
      <c r="A604" t="str">
        <f>"ID_C "&amp;LEFT(Tab_Clients[[#This Row],[Client_Name]],1)&amp;LEFT(Tab_Clients[[#This Row],[Customer Type]],1)&amp;LEFT(Tab_Clients[[#This Row],[City]],1)&amp;" "&amp;TEXT(ROW()-1,"0000")</f>
        <v>ID_C SNM 0603</v>
      </c>
      <c r="B604" s="27" t="s">
        <v>100</v>
      </c>
      <c r="C604" s="27" t="s">
        <v>7</v>
      </c>
      <c r="D604" s="27" t="s">
        <v>10</v>
      </c>
      <c r="E604" s="27" t="s">
        <v>12</v>
      </c>
    </row>
    <row r="605" spans="1:5">
      <c r="A605" t="str">
        <f>"ID_C "&amp;LEFT(Tab_Clients[[#This Row],[Client_Name]],1)&amp;LEFT(Tab_Clients[[#This Row],[Customer Type]],1)&amp;LEFT(Tab_Clients[[#This Row],[City]],1)&amp;" "&amp;TEXT(ROW()-1,"0000")</f>
        <v>ID_C AMN 0604</v>
      </c>
      <c r="B605" s="27" t="s">
        <v>168</v>
      </c>
      <c r="C605" s="27" t="s">
        <v>11</v>
      </c>
      <c r="D605" s="27" t="s">
        <v>8</v>
      </c>
      <c r="E605" s="27" t="s">
        <v>9</v>
      </c>
    </row>
    <row r="606" spans="1:5" hidden="1">
      <c r="A606" t="str">
        <f>"ID_C "&amp;LEFT(Tab_Clients[[#This Row],[Client_Name]],1)&amp;LEFT(Tab_Clients[[#This Row],[Customer Type]],1)&amp;LEFT(Tab_Clients[[#This Row],[City]],1)&amp;" "&amp;TEXT(ROW()-1,"0000")</f>
        <v>ID_C ANN 0605</v>
      </c>
      <c r="B606" s="27" t="s">
        <v>380</v>
      </c>
      <c r="C606" s="27" t="s">
        <v>7</v>
      </c>
      <c r="D606" s="27" t="s">
        <v>10</v>
      </c>
      <c r="E606" s="27" t="s">
        <v>9</v>
      </c>
    </row>
    <row r="607" spans="1:5">
      <c r="A607" t="str">
        <f>"ID_C "&amp;LEFT(Tab_Clients[[#This Row],[Client_Name]],1)&amp;LEFT(Tab_Clients[[#This Row],[Customer Type]],1)&amp;LEFT(Tab_Clients[[#This Row],[City]],1)&amp;" "&amp;TEXT(ROW()-1,"0000")</f>
        <v>ID_C RMY 0606</v>
      </c>
      <c r="B607" s="27" t="s">
        <v>404</v>
      </c>
      <c r="C607" s="27" t="s">
        <v>11</v>
      </c>
      <c r="D607" s="27" t="s">
        <v>8</v>
      </c>
      <c r="E607" s="27" t="s">
        <v>15</v>
      </c>
    </row>
    <row r="608" spans="1:5" hidden="1">
      <c r="A608" t="str">
        <f>"ID_C "&amp;LEFT(Tab_Clients[[#This Row],[Client_Name]],1)&amp;LEFT(Tab_Clients[[#This Row],[Customer Type]],1)&amp;LEFT(Tab_Clients[[#This Row],[City]],1)&amp;" "&amp;TEXT(ROW()-1,"0000")</f>
        <v>ID_C VNY 0607</v>
      </c>
      <c r="B608" s="27" t="s">
        <v>55</v>
      </c>
      <c r="C608" s="27" t="s">
        <v>7</v>
      </c>
      <c r="D608" s="27" t="s">
        <v>10</v>
      </c>
      <c r="E608" s="27" t="s">
        <v>15</v>
      </c>
    </row>
    <row r="609" spans="1:5">
      <c r="A609" t="str">
        <f>"ID_C "&amp;LEFT(Tab_Clients[[#This Row],[Client_Name]],1)&amp;LEFT(Tab_Clients[[#This Row],[Customer Type]],1)&amp;LEFT(Tab_Clients[[#This Row],[City]],1)&amp;" "&amp;TEXT(ROW()-1,"0000")</f>
        <v>ID_C RMM 0608</v>
      </c>
      <c r="B609" s="27" t="s">
        <v>101</v>
      </c>
      <c r="C609" s="27" t="s">
        <v>11</v>
      </c>
      <c r="D609" s="27" t="s">
        <v>8</v>
      </c>
      <c r="E609" s="27" t="s">
        <v>12</v>
      </c>
    </row>
    <row r="610" spans="1:5" hidden="1">
      <c r="A610" t="str">
        <f>"ID_C "&amp;LEFT(Tab_Clients[[#This Row],[Client_Name]],1)&amp;LEFT(Tab_Clients[[#This Row],[Customer Type]],1)&amp;LEFT(Tab_Clients[[#This Row],[City]],1)&amp;" "&amp;TEXT(ROW()-1,"0000")</f>
        <v>ID_C RNN 0609</v>
      </c>
      <c r="B610" s="27" t="s">
        <v>230</v>
      </c>
      <c r="C610" s="27" t="s">
        <v>7</v>
      </c>
      <c r="D610" s="27" t="s">
        <v>10</v>
      </c>
      <c r="E610" s="27" t="s">
        <v>9</v>
      </c>
    </row>
    <row r="611" spans="1:5">
      <c r="A611" t="str">
        <f>"ID_C "&amp;LEFT(Tab_Clients[[#This Row],[Client_Name]],1)&amp;LEFT(Tab_Clients[[#This Row],[Customer Type]],1)&amp;LEFT(Tab_Clients[[#This Row],[City]],1)&amp;" "&amp;TEXT(ROW()-1,"0000")</f>
        <v>ID_C PMN 0610</v>
      </c>
      <c r="B611" s="27" t="s">
        <v>322</v>
      </c>
      <c r="C611" s="27" t="s">
        <v>11</v>
      </c>
      <c r="D611" s="27" t="s">
        <v>8</v>
      </c>
      <c r="E611" s="27" t="s">
        <v>9</v>
      </c>
    </row>
    <row r="612" spans="1:5" hidden="1">
      <c r="A612" t="str">
        <f>"ID_C "&amp;LEFT(Tab_Clients[[#This Row],[Client_Name]],1)&amp;LEFT(Tab_Clients[[#This Row],[Customer Type]],1)&amp;LEFT(Tab_Clients[[#This Row],[City]],1)&amp;" "&amp;TEXT(ROW()-1,"0000")</f>
        <v>ID_C VNY 0611</v>
      </c>
      <c r="B612" s="27" t="s">
        <v>137</v>
      </c>
      <c r="C612" s="27" t="s">
        <v>7</v>
      </c>
      <c r="D612" s="27" t="s">
        <v>10</v>
      </c>
      <c r="E612" s="27" t="s">
        <v>15</v>
      </c>
    </row>
    <row r="613" spans="1:5">
      <c r="A613" t="str">
        <f>"ID_C "&amp;LEFT(Tab_Clients[[#This Row],[Client_Name]],1)&amp;LEFT(Tab_Clients[[#This Row],[Customer Type]],1)&amp;LEFT(Tab_Clients[[#This Row],[City]],1)&amp;" "&amp;TEXT(ROW()-1,"0000")</f>
        <v>ID_C MNY 0612</v>
      </c>
      <c r="B613" s="27" t="s">
        <v>117</v>
      </c>
      <c r="C613" s="27" t="s">
        <v>11</v>
      </c>
      <c r="D613" s="27" t="s">
        <v>10</v>
      </c>
      <c r="E613" s="27" t="s">
        <v>15</v>
      </c>
    </row>
    <row r="614" spans="1:5" hidden="1">
      <c r="A614" t="str">
        <f>"ID_C "&amp;LEFT(Tab_Clients[[#This Row],[Client_Name]],1)&amp;LEFT(Tab_Clients[[#This Row],[Customer Type]],1)&amp;LEFT(Tab_Clients[[#This Row],[City]],1)&amp;" "&amp;TEXT(ROW()-1,"0000")</f>
        <v>ID_C SMM 0613</v>
      </c>
      <c r="B614" s="27" t="s">
        <v>166</v>
      </c>
      <c r="C614" s="27" t="s">
        <v>7</v>
      </c>
      <c r="D614" s="27" t="s">
        <v>8</v>
      </c>
      <c r="E614" s="27" t="s">
        <v>12</v>
      </c>
    </row>
    <row r="615" spans="1:5">
      <c r="A615" t="str">
        <f>"ID_C "&amp;LEFT(Tab_Clients[[#This Row],[Client_Name]],1)&amp;LEFT(Tab_Clients[[#This Row],[Customer Type]],1)&amp;LEFT(Tab_Clients[[#This Row],[City]],1)&amp;" "&amp;TEXT(ROW()-1,"0000")</f>
        <v>ID_C SMN 0614</v>
      </c>
      <c r="B615" s="27" t="s">
        <v>405</v>
      </c>
      <c r="C615" s="27" t="s">
        <v>11</v>
      </c>
      <c r="D615" s="27" t="s">
        <v>8</v>
      </c>
      <c r="E615" s="27" t="s">
        <v>9</v>
      </c>
    </row>
    <row r="616" spans="1:5" hidden="1">
      <c r="A616" t="str">
        <f>"ID_C "&amp;LEFT(Tab_Clients[[#This Row],[Client_Name]],1)&amp;LEFT(Tab_Clients[[#This Row],[Customer Type]],1)&amp;LEFT(Tab_Clients[[#This Row],[City]],1)&amp;" "&amp;TEXT(ROW()-1,"0000")</f>
        <v>ID_C AMN 0615</v>
      </c>
      <c r="B616" s="27" t="s">
        <v>406</v>
      </c>
      <c r="C616" s="27" t="s">
        <v>7</v>
      </c>
      <c r="D616" s="27" t="s">
        <v>8</v>
      </c>
      <c r="E616" s="27" t="s">
        <v>9</v>
      </c>
    </row>
    <row r="617" spans="1:5">
      <c r="A617" t="str">
        <f>"ID_C "&amp;LEFT(Tab_Clients[[#This Row],[Client_Name]],1)&amp;LEFT(Tab_Clients[[#This Row],[Customer Type]],1)&amp;LEFT(Tab_Clients[[#This Row],[City]],1)&amp;" "&amp;TEXT(ROW()-1,"0000")</f>
        <v>ID_C PNY 0616</v>
      </c>
      <c r="B617" s="27" t="s">
        <v>251</v>
      </c>
      <c r="C617" s="27" t="s">
        <v>11</v>
      </c>
      <c r="D617" s="27" t="s">
        <v>10</v>
      </c>
      <c r="E617" s="27" t="s">
        <v>15</v>
      </c>
    </row>
    <row r="618" spans="1:5" hidden="1">
      <c r="A618" t="str">
        <f>"ID_C "&amp;LEFT(Tab_Clients[[#This Row],[Client_Name]],1)&amp;LEFT(Tab_Clients[[#This Row],[Customer Type]],1)&amp;LEFT(Tab_Clients[[#This Row],[City]],1)&amp;" "&amp;TEXT(ROW()-1,"0000")</f>
        <v>ID_C DMY 0617</v>
      </c>
      <c r="B618" s="27" t="s">
        <v>407</v>
      </c>
      <c r="C618" s="27" t="s">
        <v>7</v>
      </c>
      <c r="D618" s="27" t="s">
        <v>8</v>
      </c>
      <c r="E618" s="27" t="s">
        <v>15</v>
      </c>
    </row>
    <row r="619" spans="1:5">
      <c r="A619" t="str">
        <f>"ID_C "&amp;LEFT(Tab_Clients[[#This Row],[Client_Name]],1)&amp;LEFT(Tab_Clients[[#This Row],[Customer Type]],1)&amp;LEFT(Tab_Clients[[#This Row],[City]],1)&amp;" "&amp;TEXT(ROW()-1,"0000")</f>
        <v>ID_C VMM 0618</v>
      </c>
      <c r="B619" s="27" t="s">
        <v>269</v>
      </c>
      <c r="C619" s="27" t="s">
        <v>11</v>
      </c>
      <c r="D619" s="27" t="s">
        <v>8</v>
      </c>
      <c r="E619" s="27" t="s">
        <v>12</v>
      </c>
    </row>
    <row r="620" spans="1:5" hidden="1">
      <c r="A620" t="str">
        <f>"ID_C "&amp;LEFT(Tab_Clients[[#This Row],[Client_Name]],1)&amp;LEFT(Tab_Clients[[#This Row],[Customer Type]],1)&amp;LEFT(Tab_Clients[[#This Row],[City]],1)&amp;" "&amp;TEXT(ROW()-1,"0000")</f>
        <v>ID_C MMN 0619</v>
      </c>
      <c r="B620" s="27" t="s">
        <v>304</v>
      </c>
      <c r="C620" s="27" t="s">
        <v>7</v>
      </c>
      <c r="D620" s="27" t="s">
        <v>8</v>
      </c>
      <c r="E620" s="27" t="s">
        <v>9</v>
      </c>
    </row>
    <row r="621" spans="1:5">
      <c r="A621" t="str">
        <f>"ID_C "&amp;LEFT(Tab_Clients[[#This Row],[Client_Name]],1)&amp;LEFT(Tab_Clients[[#This Row],[Customer Type]],1)&amp;LEFT(Tab_Clients[[#This Row],[City]],1)&amp;" "&amp;TEXT(ROW()-1,"0000")</f>
        <v>ID_C PNN 0620</v>
      </c>
      <c r="B621" s="27" t="s">
        <v>249</v>
      </c>
      <c r="C621" s="27" t="s">
        <v>11</v>
      </c>
      <c r="D621" s="27" t="s">
        <v>10</v>
      </c>
      <c r="E621" s="27" t="s">
        <v>9</v>
      </c>
    </row>
    <row r="622" spans="1:5" hidden="1">
      <c r="A622" t="str">
        <f>"ID_C "&amp;LEFT(Tab_Clients[[#This Row],[Client_Name]],1)&amp;LEFT(Tab_Clients[[#This Row],[Customer Type]],1)&amp;LEFT(Tab_Clients[[#This Row],[City]],1)&amp;" "&amp;TEXT(ROW()-1,"0000")</f>
        <v>ID_C AMY 0621</v>
      </c>
      <c r="B622" s="27" t="s">
        <v>245</v>
      </c>
      <c r="C622" s="27" t="s">
        <v>7</v>
      </c>
      <c r="D622" s="27" t="s">
        <v>8</v>
      </c>
      <c r="E622" s="27" t="s">
        <v>15</v>
      </c>
    </row>
    <row r="623" spans="1:5">
      <c r="A623" t="str">
        <f>"ID_C "&amp;LEFT(Tab_Clients[[#This Row],[Client_Name]],1)&amp;LEFT(Tab_Clients[[#This Row],[Customer Type]],1)&amp;LEFT(Tab_Clients[[#This Row],[City]],1)&amp;" "&amp;TEXT(ROW()-1,"0000")</f>
        <v>ID_C MMY 0622</v>
      </c>
      <c r="B623" s="27" t="s">
        <v>408</v>
      </c>
      <c r="C623" s="27" t="s">
        <v>11</v>
      </c>
      <c r="D623" s="27" t="s">
        <v>8</v>
      </c>
      <c r="E623" s="27" t="s">
        <v>15</v>
      </c>
    </row>
    <row r="624" spans="1:5" hidden="1">
      <c r="A624" t="str">
        <f>"ID_C "&amp;LEFT(Tab_Clients[[#This Row],[Client_Name]],1)&amp;LEFT(Tab_Clients[[#This Row],[Customer Type]],1)&amp;LEFT(Tab_Clients[[#This Row],[City]],1)&amp;" "&amp;TEXT(ROW()-1,"0000")</f>
        <v>ID_C NMM 0623</v>
      </c>
      <c r="B624" s="27" t="s">
        <v>352</v>
      </c>
      <c r="C624" s="27" t="s">
        <v>7</v>
      </c>
      <c r="D624" s="27" t="s">
        <v>8</v>
      </c>
      <c r="E624" s="27" t="s">
        <v>12</v>
      </c>
    </row>
    <row r="625" spans="1:5">
      <c r="A625" t="str">
        <f>"ID_C "&amp;LEFT(Tab_Clients[[#This Row],[Client_Name]],1)&amp;LEFT(Tab_Clients[[#This Row],[Customer Type]],1)&amp;LEFT(Tab_Clients[[#This Row],[City]],1)&amp;" "&amp;TEXT(ROW()-1,"0000")</f>
        <v>ID_C VNN 0624</v>
      </c>
      <c r="B625" s="27" t="s">
        <v>250</v>
      </c>
      <c r="C625" s="27" t="s">
        <v>11</v>
      </c>
      <c r="D625" s="27" t="s">
        <v>10</v>
      </c>
      <c r="E625" s="27" t="s">
        <v>9</v>
      </c>
    </row>
    <row r="626" spans="1:5" hidden="1">
      <c r="A626" t="str">
        <f>"ID_C "&amp;LEFT(Tab_Clients[[#This Row],[Client_Name]],1)&amp;LEFT(Tab_Clients[[#This Row],[Customer Type]],1)&amp;LEFT(Tab_Clients[[#This Row],[City]],1)&amp;" "&amp;TEXT(ROW()-1,"0000")</f>
        <v>ID_C RMN 0625</v>
      </c>
      <c r="B626" s="27" t="s">
        <v>217</v>
      </c>
      <c r="C626" s="27" t="s">
        <v>7</v>
      </c>
      <c r="D626" s="27" t="s">
        <v>8</v>
      </c>
      <c r="E626" s="27" t="s">
        <v>9</v>
      </c>
    </row>
    <row r="627" spans="1:5">
      <c r="A627" t="str">
        <f>"ID_C "&amp;LEFT(Tab_Clients[[#This Row],[Client_Name]],1)&amp;LEFT(Tab_Clients[[#This Row],[Customer Type]],1)&amp;LEFT(Tab_Clients[[#This Row],[City]],1)&amp;" "&amp;TEXT(ROW()-1,"0000")</f>
        <v>ID_C DMY 0626</v>
      </c>
      <c r="B627" s="27" t="s">
        <v>39</v>
      </c>
      <c r="C627" s="27" t="s">
        <v>11</v>
      </c>
      <c r="D627" s="27" t="s">
        <v>8</v>
      </c>
      <c r="E627" s="27" t="s">
        <v>15</v>
      </c>
    </row>
    <row r="628" spans="1:5" hidden="1">
      <c r="A628" t="str">
        <f>"ID_C "&amp;LEFT(Tab_Clients[[#This Row],[Client_Name]],1)&amp;LEFT(Tab_Clients[[#This Row],[Customer Type]],1)&amp;LEFT(Tab_Clients[[#This Row],[City]],1)&amp;" "&amp;TEXT(ROW()-1,"0000")</f>
        <v>ID_C AMY 0627</v>
      </c>
      <c r="B628" s="27" t="s">
        <v>244</v>
      </c>
      <c r="C628" s="27" t="s">
        <v>7</v>
      </c>
      <c r="D628" s="27" t="s">
        <v>8</v>
      </c>
      <c r="E628" s="27" t="s">
        <v>15</v>
      </c>
    </row>
    <row r="629" spans="1:5">
      <c r="A629" t="str">
        <f>"ID_C "&amp;LEFT(Tab_Clients[[#This Row],[Client_Name]],1)&amp;LEFT(Tab_Clients[[#This Row],[Customer Type]],1)&amp;LEFT(Tab_Clients[[#This Row],[City]],1)&amp;" "&amp;TEXT(ROW()-1,"0000")</f>
        <v>ID_C MNM 0628</v>
      </c>
      <c r="B629" s="27" t="s">
        <v>91</v>
      </c>
      <c r="C629" s="27" t="s">
        <v>11</v>
      </c>
      <c r="D629" s="27" t="s">
        <v>10</v>
      </c>
      <c r="E629" s="27" t="s">
        <v>12</v>
      </c>
    </row>
    <row r="630" spans="1:5" hidden="1">
      <c r="A630" t="str">
        <f>"ID_C "&amp;LEFT(Tab_Clients[[#This Row],[Client_Name]],1)&amp;LEFT(Tab_Clients[[#This Row],[Customer Type]],1)&amp;LEFT(Tab_Clients[[#This Row],[City]],1)&amp;" "&amp;TEXT(ROW()-1,"0000")</f>
        <v>ID_C NMN 0629</v>
      </c>
      <c r="B630" s="27" t="s">
        <v>326</v>
      </c>
      <c r="C630" s="27" t="s">
        <v>7</v>
      </c>
      <c r="D630" s="27" t="s">
        <v>8</v>
      </c>
      <c r="E630" s="27" t="s">
        <v>9</v>
      </c>
    </row>
    <row r="631" spans="1:5">
      <c r="A631" t="str">
        <f>"ID_C "&amp;LEFT(Tab_Clients[[#This Row],[Client_Name]],1)&amp;LEFT(Tab_Clients[[#This Row],[Customer Type]],1)&amp;LEFT(Tab_Clients[[#This Row],[City]],1)&amp;" "&amp;TEXT(ROW()-1,"0000")</f>
        <v>ID_C MMN 0630</v>
      </c>
      <c r="B631" s="27" t="s">
        <v>330</v>
      </c>
      <c r="C631" s="27" t="s">
        <v>11</v>
      </c>
      <c r="D631" s="27" t="s">
        <v>8</v>
      </c>
      <c r="E631" s="27" t="s">
        <v>9</v>
      </c>
    </row>
    <row r="632" spans="1:5" hidden="1">
      <c r="A632" t="str">
        <f>"ID_C "&amp;LEFT(Tab_Clients[[#This Row],[Client_Name]],1)&amp;LEFT(Tab_Clients[[#This Row],[Customer Type]],1)&amp;LEFT(Tab_Clients[[#This Row],[City]],1)&amp;" "&amp;TEXT(ROW()-1,"0000")</f>
        <v>ID_C LMY 0631</v>
      </c>
      <c r="B632" s="27" t="s">
        <v>359</v>
      </c>
      <c r="C632" s="27" t="s">
        <v>7</v>
      </c>
      <c r="D632" s="27" t="s">
        <v>8</v>
      </c>
      <c r="E632" s="27" t="s">
        <v>15</v>
      </c>
    </row>
    <row r="633" spans="1:5">
      <c r="A633" t="str">
        <f>"ID_C "&amp;LEFT(Tab_Clients[[#This Row],[Client_Name]],1)&amp;LEFT(Tab_Clients[[#This Row],[Customer Type]],1)&amp;LEFT(Tab_Clients[[#This Row],[City]],1)&amp;" "&amp;TEXT(ROW()-1,"0000")</f>
        <v>ID_C ANY 0632</v>
      </c>
      <c r="B633" s="27" t="s">
        <v>318</v>
      </c>
      <c r="C633" s="27" t="s">
        <v>11</v>
      </c>
      <c r="D633" s="27" t="s">
        <v>10</v>
      </c>
      <c r="E633" s="27" t="s">
        <v>15</v>
      </c>
    </row>
    <row r="634" spans="1:5" hidden="1">
      <c r="A634" t="str">
        <f>"ID_C "&amp;LEFT(Tab_Clients[[#This Row],[Client_Name]],1)&amp;LEFT(Tab_Clients[[#This Row],[Customer Type]],1)&amp;LEFT(Tab_Clients[[#This Row],[City]],1)&amp;" "&amp;TEXT(ROW()-1,"0000")</f>
        <v>ID_C AMM 0633</v>
      </c>
      <c r="B634" s="27" t="s">
        <v>409</v>
      </c>
      <c r="C634" s="27" t="s">
        <v>7</v>
      </c>
      <c r="D634" s="27" t="s">
        <v>8</v>
      </c>
      <c r="E634" s="27" t="s">
        <v>12</v>
      </c>
    </row>
    <row r="635" spans="1:5">
      <c r="A635" t="str">
        <f>"ID_C "&amp;LEFT(Tab_Clients[[#This Row],[Client_Name]],1)&amp;LEFT(Tab_Clients[[#This Row],[Customer Type]],1)&amp;LEFT(Tab_Clients[[#This Row],[City]],1)&amp;" "&amp;TEXT(ROW()-1,"0000")</f>
        <v>ID_C RMN 0634</v>
      </c>
      <c r="B635" s="27" t="s">
        <v>70</v>
      </c>
      <c r="C635" s="27" t="s">
        <v>11</v>
      </c>
      <c r="D635" s="27" t="s">
        <v>8</v>
      </c>
      <c r="E635" s="27" t="s">
        <v>9</v>
      </c>
    </row>
    <row r="636" spans="1:5" hidden="1">
      <c r="A636" t="str">
        <f>"ID_C "&amp;LEFT(Tab_Clients[[#This Row],[Client_Name]],1)&amp;LEFT(Tab_Clients[[#This Row],[Customer Type]],1)&amp;LEFT(Tab_Clients[[#This Row],[City]],1)&amp;" "&amp;TEXT(ROW()-1,"0000")</f>
        <v>ID_C AMN 0635</v>
      </c>
      <c r="B636" s="27" t="s">
        <v>316</v>
      </c>
      <c r="C636" s="27" t="s">
        <v>7</v>
      </c>
      <c r="D636" s="27" t="s">
        <v>8</v>
      </c>
      <c r="E636" s="27" t="s">
        <v>9</v>
      </c>
    </row>
    <row r="637" spans="1:5">
      <c r="A637" t="str">
        <f>"ID_C "&amp;LEFT(Tab_Clients[[#This Row],[Client_Name]],1)&amp;LEFT(Tab_Clients[[#This Row],[Customer Type]],1)&amp;LEFT(Tab_Clients[[#This Row],[City]],1)&amp;" "&amp;TEXT(ROW()-1,"0000")</f>
        <v>ID_C NNY 0636</v>
      </c>
      <c r="B637" s="27" t="s">
        <v>410</v>
      </c>
      <c r="C637" s="27" t="s">
        <v>11</v>
      </c>
      <c r="D637" s="27" t="s">
        <v>10</v>
      </c>
      <c r="E637" s="27" t="s">
        <v>15</v>
      </c>
    </row>
    <row r="638" spans="1:5" hidden="1">
      <c r="A638" t="str">
        <f>"ID_C "&amp;LEFT(Tab_Clients[[#This Row],[Client_Name]],1)&amp;LEFT(Tab_Clients[[#This Row],[Customer Type]],1)&amp;LEFT(Tab_Clients[[#This Row],[City]],1)&amp;" "&amp;TEXT(ROW()-1,"0000")</f>
        <v>ID_C AMY 0637</v>
      </c>
      <c r="B638" s="27" t="s">
        <v>125</v>
      </c>
      <c r="C638" s="27" t="s">
        <v>7</v>
      </c>
      <c r="D638" s="27" t="s">
        <v>8</v>
      </c>
      <c r="E638" s="27" t="s">
        <v>15</v>
      </c>
    </row>
    <row r="639" spans="1:5">
      <c r="A639" t="str">
        <f>"ID_C "&amp;LEFT(Tab_Clients[[#This Row],[Client_Name]],1)&amp;LEFT(Tab_Clients[[#This Row],[Customer Type]],1)&amp;LEFT(Tab_Clients[[#This Row],[City]],1)&amp;" "&amp;TEXT(ROW()-1,"0000")</f>
        <v>ID_C SMM 0638</v>
      </c>
      <c r="B639" s="27" t="s">
        <v>411</v>
      </c>
      <c r="C639" s="27" t="s">
        <v>11</v>
      </c>
      <c r="D639" s="27" t="s">
        <v>8</v>
      </c>
      <c r="E639" s="27" t="s">
        <v>12</v>
      </c>
    </row>
    <row r="640" spans="1:5" hidden="1">
      <c r="A640" t="str">
        <f>"ID_C "&amp;LEFT(Tab_Clients[[#This Row],[Client_Name]],1)&amp;LEFT(Tab_Clients[[#This Row],[Customer Type]],1)&amp;LEFT(Tab_Clients[[#This Row],[City]],1)&amp;" "&amp;TEXT(ROW()-1,"0000")</f>
        <v>ID_C MMN 0639</v>
      </c>
      <c r="B640" s="27" t="s">
        <v>412</v>
      </c>
      <c r="C640" s="27" t="s">
        <v>7</v>
      </c>
      <c r="D640" s="27" t="s">
        <v>8</v>
      </c>
      <c r="E640" s="27" t="s">
        <v>9</v>
      </c>
    </row>
    <row r="641" spans="1:5">
      <c r="A641" t="str">
        <f>"ID_C "&amp;LEFT(Tab_Clients[[#This Row],[Client_Name]],1)&amp;LEFT(Tab_Clients[[#This Row],[Customer Type]],1)&amp;LEFT(Tab_Clients[[#This Row],[City]],1)&amp;" "&amp;TEXT(ROW()-1,"0000")</f>
        <v>ID_C ANN 0640</v>
      </c>
      <c r="B641" s="27" t="s">
        <v>391</v>
      </c>
      <c r="C641" s="27" t="s">
        <v>11</v>
      </c>
      <c r="D641" s="27" t="s">
        <v>10</v>
      </c>
      <c r="E641" s="27" t="s">
        <v>9</v>
      </c>
    </row>
    <row r="642" spans="1:5" hidden="1">
      <c r="A642" t="str">
        <f>"ID_C "&amp;LEFT(Tab_Clients[[#This Row],[Client_Name]],1)&amp;LEFT(Tab_Clients[[#This Row],[Customer Type]],1)&amp;LEFT(Tab_Clients[[#This Row],[City]],1)&amp;" "&amp;TEXT(ROW()-1,"0000")</f>
        <v>ID_C DMY 0641</v>
      </c>
      <c r="B642" s="27" t="s">
        <v>261</v>
      </c>
      <c r="C642" s="27" t="s">
        <v>7</v>
      </c>
      <c r="D642" s="27" t="s">
        <v>8</v>
      </c>
      <c r="E642" s="27" t="s">
        <v>15</v>
      </c>
    </row>
    <row r="643" spans="1:5">
      <c r="A643" t="str">
        <f>"ID_C "&amp;LEFT(Tab_Clients[[#This Row],[Client_Name]],1)&amp;LEFT(Tab_Clients[[#This Row],[Customer Type]],1)&amp;LEFT(Tab_Clients[[#This Row],[City]],1)&amp;" "&amp;TEXT(ROW()-1,"0000")</f>
        <v>ID_C AMY 0642</v>
      </c>
      <c r="B643" s="27" t="s">
        <v>183</v>
      </c>
      <c r="C643" s="27" t="s">
        <v>11</v>
      </c>
      <c r="D643" s="27" t="s">
        <v>8</v>
      </c>
      <c r="E643" s="27" t="s">
        <v>15</v>
      </c>
    </row>
    <row r="644" spans="1:5" hidden="1">
      <c r="A644" t="str">
        <f>"ID_C "&amp;LEFT(Tab_Clients[[#This Row],[Client_Name]],1)&amp;LEFT(Tab_Clients[[#This Row],[Customer Type]],1)&amp;LEFT(Tab_Clients[[#This Row],[City]],1)&amp;" "&amp;TEXT(ROW()-1,"0000")</f>
        <v>ID_C SMM 0643</v>
      </c>
      <c r="B644" s="27" t="s">
        <v>413</v>
      </c>
      <c r="C644" s="27" t="s">
        <v>7</v>
      </c>
      <c r="D644" s="27" t="s">
        <v>8</v>
      </c>
      <c r="E644" s="27" t="s">
        <v>12</v>
      </c>
    </row>
    <row r="645" spans="1:5">
      <c r="A645" t="str">
        <f>"ID_C "&amp;LEFT(Tab_Clients[[#This Row],[Client_Name]],1)&amp;LEFT(Tab_Clients[[#This Row],[Customer Type]],1)&amp;LEFT(Tab_Clients[[#This Row],[City]],1)&amp;" "&amp;TEXT(ROW()-1,"0000")</f>
        <v>ID_C SNN 0644</v>
      </c>
      <c r="B645" s="27" t="s">
        <v>131</v>
      </c>
      <c r="C645" s="27" t="s">
        <v>11</v>
      </c>
      <c r="D645" s="27" t="s">
        <v>10</v>
      </c>
      <c r="E645" s="27" t="s">
        <v>9</v>
      </c>
    </row>
    <row r="646" spans="1:5" hidden="1">
      <c r="A646" t="str">
        <f>"ID_C "&amp;LEFT(Tab_Clients[[#This Row],[Client_Name]],1)&amp;LEFT(Tab_Clients[[#This Row],[Customer Type]],1)&amp;LEFT(Tab_Clients[[#This Row],[City]],1)&amp;" "&amp;TEXT(ROW()-1,"0000")</f>
        <v>ID_C VMN 0645</v>
      </c>
      <c r="B646" s="27" t="s">
        <v>250</v>
      </c>
      <c r="C646" s="27" t="s">
        <v>7</v>
      </c>
      <c r="D646" s="27" t="s">
        <v>8</v>
      </c>
      <c r="E646" s="27" t="s">
        <v>9</v>
      </c>
    </row>
    <row r="647" spans="1:5">
      <c r="A647" t="str">
        <f>"ID_C "&amp;LEFT(Tab_Clients[[#This Row],[Client_Name]],1)&amp;LEFT(Tab_Clients[[#This Row],[Customer Type]],1)&amp;LEFT(Tab_Clients[[#This Row],[City]],1)&amp;" "&amp;TEXT(ROW()-1,"0000")</f>
        <v>ID_C KMY 0646</v>
      </c>
      <c r="B647" s="27" t="s">
        <v>414</v>
      </c>
      <c r="C647" s="27" t="s">
        <v>11</v>
      </c>
      <c r="D647" s="27" t="s">
        <v>8</v>
      </c>
      <c r="E647" s="27" t="s">
        <v>15</v>
      </c>
    </row>
    <row r="648" spans="1:5" hidden="1">
      <c r="A648" t="str">
        <f>"ID_C "&amp;LEFT(Tab_Clients[[#This Row],[Client_Name]],1)&amp;LEFT(Tab_Clients[[#This Row],[Customer Type]],1)&amp;LEFT(Tab_Clients[[#This Row],[City]],1)&amp;" "&amp;TEXT(ROW()-1,"0000")</f>
        <v>ID_C NMY 0647</v>
      </c>
      <c r="B648" s="27" t="s">
        <v>415</v>
      </c>
      <c r="C648" s="27" t="s">
        <v>7</v>
      </c>
      <c r="D648" s="27" t="s">
        <v>8</v>
      </c>
      <c r="E648" s="27" t="s">
        <v>15</v>
      </c>
    </row>
    <row r="649" spans="1:5">
      <c r="A649" t="str">
        <f>"ID_C "&amp;LEFT(Tab_Clients[[#This Row],[Client_Name]],1)&amp;LEFT(Tab_Clients[[#This Row],[Customer Type]],1)&amp;LEFT(Tab_Clients[[#This Row],[City]],1)&amp;" "&amp;TEXT(ROW()-1,"0000")</f>
        <v>ID_C KNM 0648</v>
      </c>
      <c r="B649" s="27" t="s">
        <v>414</v>
      </c>
      <c r="C649" s="27" t="s">
        <v>11</v>
      </c>
      <c r="D649" s="27" t="s">
        <v>10</v>
      </c>
      <c r="E649" s="27" t="s">
        <v>12</v>
      </c>
    </row>
    <row r="650" spans="1:5" hidden="1">
      <c r="A650" t="str">
        <f>"ID_C "&amp;LEFT(Tab_Clients[[#This Row],[Client_Name]],1)&amp;LEFT(Tab_Clients[[#This Row],[Customer Type]],1)&amp;LEFT(Tab_Clients[[#This Row],[City]],1)&amp;" "&amp;TEXT(ROW()-1,"0000")</f>
        <v>ID_C PMN 0649</v>
      </c>
      <c r="B650" s="27" t="s">
        <v>208</v>
      </c>
      <c r="C650" s="27" t="s">
        <v>7</v>
      </c>
      <c r="D650" s="27" t="s">
        <v>8</v>
      </c>
      <c r="E650" s="27" t="s">
        <v>9</v>
      </c>
    </row>
    <row r="651" spans="1:5">
      <c r="A651" t="str">
        <f>"ID_C "&amp;LEFT(Tab_Clients[[#This Row],[Client_Name]],1)&amp;LEFT(Tab_Clients[[#This Row],[Customer Type]],1)&amp;LEFT(Tab_Clients[[#This Row],[City]],1)&amp;" "&amp;TEXT(ROW()-1,"0000")</f>
        <v>ID_C LMN 0650</v>
      </c>
      <c r="B651" s="27" t="s">
        <v>98</v>
      </c>
      <c r="C651" s="27" t="s">
        <v>11</v>
      </c>
      <c r="D651" s="27" t="s">
        <v>8</v>
      </c>
      <c r="E651" s="27" t="s">
        <v>9</v>
      </c>
    </row>
    <row r="652" spans="1:5" hidden="1">
      <c r="A652" t="str">
        <f>"ID_C "&amp;LEFT(Tab_Clients[[#This Row],[Client_Name]],1)&amp;LEFT(Tab_Clients[[#This Row],[Customer Type]],1)&amp;LEFT(Tab_Clients[[#This Row],[City]],1)&amp;" "&amp;TEXT(ROW()-1,"0000")</f>
        <v>ID_C AMY 0651</v>
      </c>
      <c r="B652" s="27" t="s">
        <v>416</v>
      </c>
      <c r="C652" s="27" t="s">
        <v>7</v>
      </c>
      <c r="D652" s="27" t="s">
        <v>8</v>
      </c>
      <c r="E652" s="27" t="s">
        <v>15</v>
      </c>
    </row>
    <row r="653" spans="1:5">
      <c r="A653" t="str">
        <f>"ID_C "&amp;LEFT(Tab_Clients[[#This Row],[Client_Name]],1)&amp;LEFT(Tab_Clients[[#This Row],[Customer Type]],1)&amp;LEFT(Tab_Clients[[#This Row],[City]],1)&amp;" "&amp;TEXT(ROW()-1,"0000")</f>
        <v>ID_C PNY 0652</v>
      </c>
      <c r="B653" s="27" t="s">
        <v>417</v>
      </c>
      <c r="C653" s="27" t="s">
        <v>11</v>
      </c>
      <c r="D653" s="27" t="s">
        <v>10</v>
      </c>
      <c r="E653" s="27" t="s">
        <v>15</v>
      </c>
    </row>
    <row r="654" spans="1:5" hidden="1">
      <c r="A654" t="str">
        <f>"ID_C "&amp;LEFT(Tab_Clients[[#This Row],[Client_Name]],1)&amp;LEFT(Tab_Clients[[#This Row],[Customer Type]],1)&amp;LEFT(Tab_Clients[[#This Row],[City]],1)&amp;" "&amp;TEXT(ROW()-1,"0000")</f>
        <v>ID_C SMM 0653</v>
      </c>
      <c r="B654" s="27" t="s">
        <v>418</v>
      </c>
      <c r="C654" s="27" t="s">
        <v>7</v>
      </c>
      <c r="D654" s="27" t="s">
        <v>8</v>
      </c>
      <c r="E654" s="27" t="s">
        <v>12</v>
      </c>
    </row>
    <row r="655" spans="1:5">
      <c r="A655" t="str">
        <f>"ID_C "&amp;LEFT(Tab_Clients[[#This Row],[Client_Name]],1)&amp;LEFT(Tab_Clients[[#This Row],[Customer Type]],1)&amp;LEFT(Tab_Clients[[#This Row],[City]],1)&amp;" "&amp;TEXT(ROW()-1,"0000")</f>
        <v>ID_C KMN 0654</v>
      </c>
      <c r="B655" s="27" t="s">
        <v>195</v>
      </c>
      <c r="C655" s="27" t="s">
        <v>11</v>
      </c>
      <c r="D655" s="27" t="s">
        <v>8</v>
      </c>
      <c r="E655" s="27" t="s">
        <v>9</v>
      </c>
    </row>
    <row r="656" spans="1:5" hidden="1">
      <c r="A656" t="str">
        <f>"ID_C "&amp;LEFT(Tab_Clients[[#This Row],[Client_Name]],1)&amp;LEFT(Tab_Clients[[#This Row],[Customer Type]],1)&amp;LEFT(Tab_Clients[[#This Row],[City]],1)&amp;" "&amp;TEXT(ROW()-1,"0000")</f>
        <v>ID_C KMN 0655</v>
      </c>
      <c r="B656" s="27" t="s">
        <v>419</v>
      </c>
      <c r="C656" s="27" t="s">
        <v>7</v>
      </c>
      <c r="D656" s="27" t="s">
        <v>8</v>
      </c>
      <c r="E656" s="27" t="s">
        <v>9</v>
      </c>
    </row>
    <row r="657" spans="1:5">
      <c r="A657" t="str">
        <f>"ID_C "&amp;LEFT(Tab_Clients[[#This Row],[Client_Name]],1)&amp;LEFT(Tab_Clients[[#This Row],[Customer Type]],1)&amp;LEFT(Tab_Clients[[#This Row],[City]],1)&amp;" "&amp;TEXT(ROW()-1,"0000")</f>
        <v>ID_C INY 0656</v>
      </c>
      <c r="B657" s="27" t="s">
        <v>420</v>
      </c>
      <c r="C657" s="27" t="s">
        <v>11</v>
      </c>
      <c r="D657" s="27" t="s">
        <v>10</v>
      </c>
      <c r="E657" s="27" t="s">
        <v>15</v>
      </c>
    </row>
    <row r="658" spans="1:5" hidden="1">
      <c r="A658" t="str">
        <f>"ID_C "&amp;LEFT(Tab_Clients[[#This Row],[Client_Name]],1)&amp;LEFT(Tab_Clients[[#This Row],[Customer Type]],1)&amp;LEFT(Tab_Clients[[#This Row],[City]],1)&amp;" "&amp;TEXT(ROW()-1,"0000")</f>
        <v>ID_C LMY 0657</v>
      </c>
      <c r="B658" s="27" t="s">
        <v>128</v>
      </c>
      <c r="C658" s="27" t="s">
        <v>7</v>
      </c>
      <c r="D658" s="27" t="s">
        <v>8</v>
      </c>
      <c r="E658" s="27" t="s">
        <v>15</v>
      </c>
    </row>
    <row r="659" spans="1:5">
      <c r="A659" t="str">
        <f>"ID_C "&amp;LEFT(Tab_Clients[[#This Row],[Client_Name]],1)&amp;LEFT(Tab_Clients[[#This Row],[Customer Type]],1)&amp;LEFT(Tab_Clients[[#This Row],[City]],1)&amp;" "&amp;TEXT(ROW()-1,"0000")</f>
        <v>ID_C AMM 0658</v>
      </c>
      <c r="B659" s="27" t="s">
        <v>421</v>
      </c>
      <c r="C659" s="27" t="s">
        <v>11</v>
      </c>
      <c r="D659" s="27" t="s">
        <v>8</v>
      </c>
      <c r="E659" s="27" t="s">
        <v>12</v>
      </c>
    </row>
    <row r="660" spans="1:5" hidden="1">
      <c r="A660" t="str">
        <f>"ID_C "&amp;LEFT(Tab_Clients[[#This Row],[Client_Name]],1)&amp;LEFT(Tab_Clients[[#This Row],[Customer Type]],1)&amp;LEFT(Tab_Clients[[#This Row],[City]],1)&amp;" "&amp;TEXT(ROW()-1,"0000")</f>
        <v>ID_C AMN 0659</v>
      </c>
      <c r="B660" s="27" t="s">
        <v>422</v>
      </c>
      <c r="C660" s="27" t="s">
        <v>7</v>
      </c>
      <c r="D660" s="27" t="s">
        <v>8</v>
      </c>
      <c r="E660" s="27" t="s">
        <v>9</v>
      </c>
    </row>
    <row r="661" spans="1:5">
      <c r="A661" t="str">
        <f>"ID_C "&amp;LEFT(Tab_Clients[[#This Row],[Client_Name]],1)&amp;LEFT(Tab_Clients[[#This Row],[Customer Type]],1)&amp;LEFT(Tab_Clients[[#This Row],[City]],1)&amp;" "&amp;TEXT(ROW()-1,"0000")</f>
        <v>ID_C PNN 0660</v>
      </c>
      <c r="B661" s="27" t="s">
        <v>311</v>
      </c>
      <c r="C661" s="27" t="s">
        <v>11</v>
      </c>
      <c r="D661" s="27" t="s">
        <v>10</v>
      </c>
      <c r="E661" s="27" t="s">
        <v>9</v>
      </c>
    </row>
    <row r="662" spans="1:5" hidden="1">
      <c r="A662" t="str">
        <f>"ID_C "&amp;LEFT(Tab_Clients[[#This Row],[Client_Name]],1)&amp;LEFT(Tab_Clients[[#This Row],[Customer Type]],1)&amp;LEFT(Tab_Clients[[#This Row],[City]],1)&amp;" "&amp;TEXT(ROW()-1,"0000")</f>
        <v>ID_C KMY 0661</v>
      </c>
      <c r="B662" s="27" t="s">
        <v>385</v>
      </c>
      <c r="C662" s="27" t="s">
        <v>7</v>
      </c>
      <c r="D662" s="27" t="s">
        <v>8</v>
      </c>
      <c r="E662" s="27" t="s">
        <v>15</v>
      </c>
    </row>
    <row r="663" spans="1:5">
      <c r="A663" t="str">
        <f>"ID_C "&amp;LEFT(Tab_Clients[[#This Row],[Client_Name]],1)&amp;LEFT(Tab_Clients[[#This Row],[Customer Type]],1)&amp;LEFT(Tab_Clients[[#This Row],[City]],1)&amp;" "&amp;TEXT(ROW()-1,"0000")</f>
        <v>ID_C VNY 0662</v>
      </c>
      <c r="B663" s="27" t="s">
        <v>41</v>
      </c>
      <c r="C663" s="27" t="s">
        <v>11</v>
      </c>
      <c r="D663" s="27" t="s">
        <v>10</v>
      </c>
      <c r="E663" s="27" t="s">
        <v>15</v>
      </c>
    </row>
    <row r="664" spans="1:5" hidden="1">
      <c r="A664" t="str">
        <f>"ID_C "&amp;LEFT(Tab_Clients[[#This Row],[Client_Name]],1)&amp;LEFT(Tab_Clients[[#This Row],[Customer Type]],1)&amp;LEFT(Tab_Clients[[#This Row],[City]],1)&amp;" "&amp;TEXT(ROW()-1,"0000")</f>
        <v>ID_C SMM 0663</v>
      </c>
      <c r="B664" s="27" t="s">
        <v>166</v>
      </c>
      <c r="C664" s="27" t="s">
        <v>7</v>
      </c>
      <c r="D664" s="27" t="s">
        <v>8</v>
      </c>
      <c r="E664" s="27" t="s">
        <v>12</v>
      </c>
    </row>
    <row r="665" spans="1:5">
      <c r="A665" t="str">
        <f>"ID_C "&amp;LEFT(Tab_Clients[[#This Row],[Client_Name]],1)&amp;LEFT(Tab_Clients[[#This Row],[Customer Type]],1)&amp;LEFT(Tab_Clients[[#This Row],[City]],1)&amp;" "&amp;TEXT(ROW()-1,"0000")</f>
        <v>ID_C VNN 0664</v>
      </c>
      <c r="B665" s="27" t="s">
        <v>113</v>
      </c>
      <c r="C665" s="27" t="s">
        <v>11</v>
      </c>
      <c r="D665" s="27" t="s">
        <v>10</v>
      </c>
      <c r="E665" s="27" t="s">
        <v>9</v>
      </c>
    </row>
    <row r="666" spans="1:5" hidden="1">
      <c r="A666" t="str">
        <f>"ID_C "&amp;LEFT(Tab_Clients[[#This Row],[Client_Name]],1)&amp;LEFT(Tab_Clients[[#This Row],[Customer Type]],1)&amp;LEFT(Tab_Clients[[#This Row],[City]],1)&amp;" "&amp;TEXT(ROW()-1,"0000")</f>
        <v>ID_C MMN 0665</v>
      </c>
      <c r="B666" s="27" t="s">
        <v>423</v>
      </c>
      <c r="C666" s="27" t="s">
        <v>7</v>
      </c>
      <c r="D666" s="27" t="s">
        <v>8</v>
      </c>
      <c r="E666" s="27" t="s">
        <v>9</v>
      </c>
    </row>
    <row r="667" spans="1:5">
      <c r="A667" t="str">
        <f>"ID_C "&amp;LEFT(Tab_Clients[[#This Row],[Client_Name]],1)&amp;LEFT(Tab_Clients[[#This Row],[Customer Type]],1)&amp;LEFT(Tab_Clients[[#This Row],[City]],1)&amp;" "&amp;TEXT(ROW()-1,"0000")</f>
        <v>ID_C LNY 0666</v>
      </c>
      <c r="B667" s="27" t="s">
        <v>424</v>
      </c>
      <c r="C667" s="27" t="s">
        <v>11</v>
      </c>
      <c r="D667" s="27" t="s">
        <v>10</v>
      </c>
      <c r="E667" s="27" t="s">
        <v>15</v>
      </c>
    </row>
    <row r="668" spans="1:5" hidden="1">
      <c r="A668" t="str">
        <f>"ID_C "&amp;LEFT(Tab_Clients[[#This Row],[Client_Name]],1)&amp;LEFT(Tab_Clients[[#This Row],[Customer Type]],1)&amp;LEFT(Tab_Clients[[#This Row],[City]],1)&amp;" "&amp;TEXT(ROW()-1,"0000")</f>
        <v>ID_C SMY 0667</v>
      </c>
      <c r="B668" s="27" t="s">
        <v>324</v>
      </c>
      <c r="C668" s="27" t="s">
        <v>7</v>
      </c>
      <c r="D668" s="27" t="s">
        <v>8</v>
      </c>
      <c r="E668" s="27" t="s">
        <v>15</v>
      </c>
    </row>
    <row r="669" spans="1:5">
      <c r="A669" t="str">
        <f>"ID_C "&amp;LEFT(Tab_Clients[[#This Row],[Client_Name]],1)&amp;LEFT(Tab_Clients[[#This Row],[Customer Type]],1)&amp;LEFT(Tab_Clients[[#This Row],[City]],1)&amp;" "&amp;TEXT(ROW()-1,"0000")</f>
        <v>ID_C SNM 0668</v>
      </c>
      <c r="B669" s="27" t="s">
        <v>184</v>
      </c>
      <c r="C669" s="27" t="s">
        <v>11</v>
      </c>
      <c r="D669" s="27" t="s">
        <v>10</v>
      </c>
      <c r="E669" s="27" t="s">
        <v>12</v>
      </c>
    </row>
    <row r="670" spans="1:5" hidden="1">
      <c r="A670" t="str">
        <f>"ID_C "&amp;LEFT(Tab_Clients[[#This Row],[Client_Name]],1)&amp;LEFT(Tab_Clients[[#This Row],[Customer Type]],1)&amp;LEFT(Tab_Clients[[#This Row],[City]],1)&amp;" "&amp;TEXT(ROW()-1,"0000")</f>
        <v>ID_C KMN 0669</v>
      </c>
      <c r="B670" s="27" t="s">
        <v>18</v>
      </c>
      <c r="C670" s="27" t="s">
        <v>7</v>
      </c>
      <c r="D670" s="27" t="s">
        <v>8</v>
      </c>
      <c r="E670" s="27" t="s">
        <v>9</v>
      </c>
    </row>
    <row r="671" spans="1:5">
      <c r="A671" t="str">
        <f>"ID_C "&amp;LEFT(Tab_Clients[[#This Row],[Client_Name]],1)&amp;LEFT(Tab_Clients[[#This Row],[Customer Type]],1)&amp;LEFT(Tab_Clients[[#This Row],[City]],1)&amp;" "&amp;TEXT(ROW()-1,"0000")</f>
        <v>ID_C RNN 0670</v>
      </c>
      <c r="B671" s="27" t="s">
        <v>70</v>
      </c>
      <c r="C671" s="27" t="s">
        <v>11</v>
      </c>
      <c r="D671" s="27" t="s">
        <v>10</v>
      </c>
      <c r="E671" s="27" t="s">
        <v>9</v>
      </c>
    </row>
    <row r="672" spans="1:5" hidden="1">
      <c r="A672" t="str">
        <f>"ID_C "&amp;LEFT(Tab_Clients[[#This Row],[Client_Name]],1)&amp;LEFT(Tab_Clients[[#This Row],[Customer Type]],1)&amp;LEFT(Tab_Clients[[#This Row],[City]],1)&amp;" "&amp;TEXT(ROW()-1,"0000")</f>
        <v>ID_C VMY 0671</v>
      </c>
      <c r="B672" s="27" t="s">
        <v>425</v>
      </c>
      <c r="C672" s="27" t="s">
        <v>7</v>
      </c>
      <c r="D672" s="27" t="s">
        <v>8</v>
      </c>
      <c r="E672" s="27" t="s">
        <v>15</v>
      </c>
    </row>
    <row r="673" spans="1:5">
      <c r="A673" t="str">
        <f>"ID_C "&amp;LEFT(Tab_Clients[[#This Row],[Client_Name]],1)&amp;LEFT(Tab_Clients[[#This Row],[Customer Type]],1)&amp;LEFT(Tab_Clients[[#This Row],[City]],1)&amp;" "&amp;TEXT(ROW()-1,"0000")</f>
        <v>ID_C ANY 0672</v>
      </c>
      <c r="B673" s="27" t="s">
        <v>426</v>
      </c>
      <c r="C673" s="27" t="s">
        <v>11</v>
      </c>
      <c r="D673" s="27" t="s">
        <v>10</v>
      </c>
      <c r="E673" s="27" t="s">
        <v>15</v>
      </c>
    </row>
    <row r="674" spans="1:5" hidden="1">
      <c r="A674" t="str">
        <f>"ID_C "&amp;LEFT(Tab_Clients[[#This Row],[Client_Name]],1)&amp;LEFT(Tab_Clients[[#This Row],[Customer Type]],1)&amp;LEFT(Tab_Clients[[#This Row],[City]],1)&amp;" "&amp;TEXT(ROW()-1,"0000")</f>
        <v>ID_C NMM 0673</v>
      </c>
      <c r="B674" s="27" t="s">
        <v>268</v>
      </c>
      <c r="C674" s="27" t="s">
        <v>7</v>
      </c>
      <c r="D674" s="27" t="s">
        <v>8</v>
      </c>
      <c r="E674" s="27" t="s">
        <v>12</v>
      </c>
    </row>
    <row r="675" spans="1:5">
      <c r="A675" t="str">
        <f>"ID_C "&amp;LEFT(Tab_Clients[[#This Row],[Client_Name]],1)&amp;LEFT(Tab_Clients[[#This Row],[Customer Type]],1)&amp;LEFT(Tab_Clients[[#This Row],[City]],1)&amp;" "&amp;TEXT(ROW()-1,"0000")</f>
        <v>ID_C ANN 0674</v>
      </c>
      <c r="B675" s="27" t="s">
        <v>23</v>
      </c>
      <c r="C675" s="27" t="s">
        <v>11</v>
      </c>
      <c r="D675" s="27" t="s">
        <v>10</v>
      </c>
      <c r="E675" s="27" t="s">
        <v>9</v>
      </c>
    </row>
    <row r="676" spans="1:5" hidden="1">
      <c r="A676" t="str">
        <f>"ID_C "&amp;LEFT(Tab_Clients[[#This Row],[Client_Name]],1)&amp;LEFT(Tab_Clients[[#This Row],[Customer Type]],1)&amp;LEFT(Tab_Clients[[#This Row],[City]],1)&amp;" "&amp;TEXT(ROW()-1,"0000")</f>
        <v>ID_C RMN 0675</v>
      </c>
      <c r="B676" s="27" t="s">
        <v>315</v>
      </c>
      <c r="C676" s="27" t="s">
        <v>7</v>
      </c>
      <c r="D676" s="27" t="s">
        <v>8</v>
      </c>
      <c r="E676" s="27" t="s">
        <v>9</v>
      </c>
    </row>
    <row r="677" spans="1:5">
      <c r="A677" t="str">
        <f>"ID_C "&amp;LEFT(Tab_Clients[[#This Row],[Client_Name]],1)&amp;LEFT(Tab_Clients[[#This Row],[Customer Type]],1)&amp;LEFT(Tab_Clients[[#This Row],[City]],1)&amp;" "&amp;TEXT(ROW()-1,"0000")</f>
        <v>ID_C ANY 0676</v>
      </c>
      <c r="B677" s="27" t="s">
        <v>426</v>
      </c>
      <c r="C677" s="27" t="s">
        <v>11</v>
      </c>
      <c r="D677" s="27" t="s">
        <v>10</v>
      </c>
      <c r="E677" s="27" t="s">
        <v>15</v>
      </c>
    </row>
    <row r="678" spans="1:5" hidden="1">
      <c r="A678" t="str">
        <f>"ID_C "&amp;LEFT(Tab_Clients[[#This Row],[Client_Name]],1)&amp;LEFT(Tab_Clients[[#This Row],[Customer Type]],1)&amp;LEFT(Tab_Clients[[#This Row],[City]],1)&amp;" "&amp;TEXT(ROW()-1,"0000")</f>
        <v>ID_C RMY 0677</v>
      </c>
      <c r="B678" s="27" t="s">
        <v>87</v>
      </c>
      <c r="C678" s="27" t="s">
        <v>7</v>
      </c>
      <c r="D678" s="27" t="s">
        <v>8</v>
      </c>
      <c r="E678" s="27" t="s">
        <v>15</v>
      </c>
    </row>
    <row r="679" spans="1:5">
      <c r="A679" t="str">
        <f>"ID_C "&amp;LEFT(Tab_Clients[[#This Row],[Client_Name]],1)&amp;LEFT(Tab_Clients[[#This Row],[Customer Type]],1)&amp;LEFT(Tab_Clients[[#This Row],[City]],1)&amp;" "&amp;TEXT(ROW()-1,"0000")</f>
        <v>ID_C RNM 0678</v>
      </c>
      <c r="B679" s="27" t="s">
        <v>427</v>
      </c>
      <c r="C679" s="27" t="s">
        <v>11</v>
      </c>
      <c r="D679" s="27" t="s">
        <v>10</v>
      </c>
      <c r="E679" s="27" t="s">
        <v>12</v>
      </c>
    </row>
    <row r="680" spans="1:5" hidden="1">
      <c r="A680" t="str">
        <f>"ID_C "&amp;LEFT(Tab_Clients[[#This Row],[Client_Name]],1)&amp;LEFT(Tab_Clients[[#This Row],[Customer Type]],1)&amp;LEFT(Tab_Clients[[#This Row],[City]],1)&amp;" "&amp;TEXT(ROW()-1,"0000")</f>
        <v>ID_C RNN 0679</v>
      </c>
      <c r="B680" s="27" t="s">
        <v>347</v>
      </c>
      <c r="C680" s="27" t="s">
        <v>7</v>
      </c>
      <c r="D680" s="27" t="s">
        <v>10</v>
      </c>
      <c r="E680" s="27" t="s">
        <v>9</v>
      </c>
    </row>
    <row r="681" spans="1:5">
      <c r="A681" t="str">
        <f>"ID_C "&amp;LEFT(Tab_Clients[[#This Row],[Client_Name]],1)&amp;LEFT(Tab_Clients[[#This Row],[Customer Type]],1)&amp;LEFT(Tab_Clients[[#This Row],[City]],1)&amp;" "&amp;TEXT(ROW()-1,"0000")</f>
        <v>ID_C AMN 0680</v>
      </c>
      <c r="B681" s="27" t="s">
        <v>428</v>
      </c>
      <c r="C681" s="27" t="s">
        <v>11</v>
      </c>
      <c r="D681" s="27" t="s">
        <v>8</v>
      </c>
      <c r="E681" s="27" t="s">
        <v>9</v>
      </c>
    </row>
    <row r="682" spans="1:5" hidden="1">
      <c r="A682" t="str">
        <f>"ID_C "&amp;LEFT(Tab_Clients[[#This Row],[Client_Name]],1)&amp;LEFT(Tab_Clients[[#This Row],[Customer Type]],1)&amp;LEFT(Tab_Clients[[#This Row],[City]],1)&amp;" "&amp;TEXT(ROW()-1,"0000")</f>
        <v>ID_C LMY 0681</v>
      </c>
      <c r="B682" s="27" t="s">
        <v>424</v>
      </c>
      <c r="C682" s="27" t="s">
        <v>7</v>
      </c>
      <c r="D682" s="27" t="s">
        <v>8</v>
      </c>
      <c r="E682" s="27" t="s">
        <v>15</v>
      </c>
    </row>
    <row r="683" spans="1:5">
      <c r="A683" t="str">
        <f>"ID_C "&amp;LEFT(Tab_Clients[[#This Row],[Client_Name]],1)&amp;LEFT(Tab_Clients[[#This Row],[Customer Type]],1)&amp;LEFT(Tab_Clients[[#This Row],[City]],1)&amp;" "&amp;TEXT(ROW()-1,"0000")</f>
        <v>ID_C RMY 0682</v>
      </c>
      <c r="B683" s="27" t="s">
        <v>337</v>
      </c>
      <c r="C683" s="27" t="s">
        <v>11</v>
      </c>
      <c r="D683" s="27" t="s">
        <v>8</v>
      </c>
      <c r="E683" s="27" t="s">
        <v>15</v>
      </c>
    </row>
    <row r="684" spans="1:5" hidden="1">
      <c r="A684" t="str">
        <f>"ID_C "&amp;LEFT(Tab_Clients[[#This Row],[Client_Name]],1)&amp;LEFT(Tab_Clients[[#This Row],[Customer Type]],1)&amp;LEFT(Tab_Clients[[#This Row],[City]],1)&amp;" "&amp;TEXT(ROW()-1,"0000")</f>
        <v>ID_C PNM 0683</v>
      </c>
      <c r="B684" s="27" t="s">
        <v>320</v>
      </c>
      <c r="C684" s="27" t="s">
        <v>7</v>
      </c>
      <c r="D684" s="27" t="s">
        <v>10</v>
      </c>
      <c r="E684" s="27" t="s">
        <v>12</v>
      </c>
    </row>
    <row r="685" spans="1:5">
      <c r="A685" t="str">
        <f>"ID_C "&amp;LEFT(Tab_Clients[[#This Row],[Client_Name]],1)&amp;LEFT(Tab_Clients[[#This Row],[Customer Type]],1)&amp;LEFT(Tab_Clients[[#This Row],[City]],1)&amp;" "&amp;TEXT(ROW()-1,"0000")</f>
        <v>ID_C SMN 0684</v>
      </c>
      <c r="B685" s="27" t="s">
        <v>429</v>
      </c>
      <c r="C685" s="27" t="s">
        <v>11</v>
      </c>
      <c r="D685" s="27" t="s">
        <v>8</v>
      </c>
      <c r="E685" s="27" t="s">
        <v>9</v>
      </c>
    </row>
    <row r="686" spans="1:5" hidden="1">
      <c r="A686" t="str">
        <f>"ID_C "&amp;LEFT(Tab_Clients[[#This Row],[Client_Name]],1)&amp;LEFT(Tab_Clients[[#This Row],[Customer Type]],1)&amp;LEFT(Tab_Clients[[#This Row],[City]],1)&amp;" "&amp;TEXT(ROW()-1,"0000")</f>
        <v>ID_C NMN 0685</v>
      </c>
      <c r="B686" s="27" t="s">
        <v>430</v>
      </c>
      <c r="C686" s="27" t="s">
        <v>7</v>
      </c>
      <c r="D686" s="27" t="s">
        <v>8</v>
      </c>
      <c r="E686" s="27" t="s">
        <v>9</v>
      </c>
    </row>
    <row r="687" spans="1:5">
      <c r="A687" t="str">
        <f>"ID_C "&amp;LEFT(Tab_Clients[[#This Row],[Client_Name]],1)&amp;LEFT(Tab_Clients[[#This Row],[Customer Type]],1)&amp;LEFT(Tab_Clients[[#This Row],[City]],1)&amp;" "&amp;TEXT(ROW()-1,"0000")</f>
        <v>ID_C AMY 0686</v>
      </c>
      <c r="B687" s="27" t="s">
        <v>196</v>
      </c>
      <c r="C687" s="27" t="s">
        <v>11</v>
      </c>
      <c r="D687" s="27" t="s">
        <v>8</v>
      </c>
      <c r="E687" s="27" t="s">
        <v>15</v>
      </c>
    </row>
    <row r="688" spans="1:5" hidden="1">
      <c r="A688" t="str">
        <f>"ID_C "&amp;LEFT(Tab_Clients[[#This Row],[Client_Name]],1)&amp;LEFT(Tab_Clients[[#This Row],[Customer Type]],1)&amp;LEFT(Tab_Clients[[#This Row],[City]],1)&amp;" "&amp;TEXT(ROW()-1,"0000")</f>
        <v>ID_C KNY 0687</v>
      </c>
      <c r="B688" s="27" t="s">
        <v>309</v>
      </c>
      <c r="C688" s="27" t="s">
        <v>7</v>
      </c>
      <c r="D688" s="27" t="s">
        <v>10</v>
      </c>
      <c r="E688" s="27" t="s">
        <v>15</v>
      </c>
    </row>
    <row r="689" spans="1:5">
      <c r="A689" t="str">
        <f>"ID_C "&amp;LEFT(Tab_Clients[[#This Row],[Client_Name]],1)&amp;LEFT(Tab_Clients[[#This Row],[Customer Type]],1)&amp;LEFT(Tab_Clients[[#This Row],[City]],1)&amp;" "&amp;TEXT(ROW()-1,"0000")</f>
        <v>ID_C AMM 0688</v>
      </c>
      <c r="B689" s="27" t="s">
        <v>431</v>
      </c>
      <c r="C689" s="27" t="s">
        <v>11</v>
      </c>
      <c r="D689" s="27" t="s">
        <v>8</v>
      </c>
      <c r="E689" s="27" t="s">
        <v>12</v>
      </c>
    </row>
    <row r="690" spans="1:5" hidden="1">
      <c r="A690" t="str">
        <f>"ID_C "&amp;LEFT(Tab_Clients[[#This Row],[Client_Name]],1)&amp;LEFT(Tab_Clients[[#This Row],[Customer Type]],1)&amp;LEFT(Tab_Clients[[#This Row],[City]],1)&amp;" "&amp;TEXT(ROW()-1,"0000")</f>
        <v>ID_C MMN 0689</v>
      </c>
      <c r="B690" s="27" t="s">
        <v>299</v>
      </c>
      <c r="C690" s="27" t="s">
        <v>7</v>
      </c>
      <c r="D690" s="27" t="s">
        <v>8</v>
      </c>
      <c r="E690" s="27" t="s">
        <v>9</v>
      </c>
    </row>
    <row r="691" spans="1:5">
      <c r="A691" t="str">
        <f>"ID_C "&amp;LEFT(Tab_Clients[[#This Row],[Client_Name]],1)&amp;LEFT(Tab_Clients[[#This Row],[Customer Type]],1)&amp;LEFT(Tab_Clients[[#This Row],[City]],1)&amp;" "&amp;TEXT(ROW()-1,"0000")</f>
        <v>ID_C SMN 0690</v>
      </c>
      <c r="B691" s="27" t="s">
        <v>140</v>
      </c>
      <c r="C691" s="27" t="s">
        <v>11</v>
      </c>
      <c r="D691" s="27" t="s">
        <v>8</v>
      </c>
      <c r="E691" s="27" t="s">
        <v>9</v>
      </c>
    </row>
    <row r="692" spans="1:5" hidden="1">
      <c r="A692" t="str">
        <f>"ID_C "&amp;LEFT(Tab_Clients[[#This Row],[Client_Name]],1)&amp;LEFT(Tab_Clients[[#This Row],[Customer Type]],1)&amp;LEFT(Tab_Clients[[#This Row],[City]],1)&amp;" "&amp;TEXT(ROW()-1,"0000")</f>
        <v>ID_C KNY 0691</v>
      </c>
      <c r="B692" s="27" t="s">
        <v>355</v>
      </c>
      <c r="C692" s="27" t="s">
        <v>7</v>
      </c>
      <c r="D692" s="27" t="s">
        <v>10</v>
      </c>
      <c r="E692" s="27" t="s">
        <v>15</v>
      </c>
    </row>
    <row r="693" spans="1:5">
      <c r="A693" t="str">
        <f>"ID_C "&amp;LEFT(Tab_Clients[[#This Row],[Client_Name]],1)&amp;LEFT(Tab_Clients[[#This Row],[Customer Type]],1)&amp;LEFT(Tab_Clients[[#This Row],[City]],1)&amp;" "&amp;TEXT(ROW()-1,"0000")</f>
        <v>ID_C AMY 0692</v>
      </c>
      <c r="B693" s="27" t="s">
        <v>194</v>
      </c>
      <c r="C693" s="27" t="s">
        <v>11</v>
      </c>
      <c r="D693" s="27" t="s">
        <v>8</v>
      </c>
      <c r="E693" s="27" t="s">
        <v>15</v>
      </c>
    </row>
    <row r="694" spans="1:5" hidden="1">
      <c r="A694" t="str">
        <f>"ID_C "&amp;LEFT(Tab_Clients[[#This Row],[Client_Name]],1)&amp;LEFT(Tab_Clients[[#This Row],[Customer Type]],1)&amp;LEFT(Tab_Clients[[#This Row],[City]],1)&amp;" "&amp;TEXT(ROW()-1,"0000")</f>
        <v>ID_C LMM 0693</v>
      </c>
      <c r="B694" s="27" t="s">
        <v>432</v>
      </c>
      <c r="C694" s="27" t="s">
        <v>7</v>
      </c>
      <c r="D694" s="27" t="s">
        <v>8</v>
      </c>
      <c r="E694" s="27" t="s">
        <v>12</v>
      </c>
    </row>
    <row r="695" spans="1:5">
      <c r="A695" t="str">
        <f>"ID_C "&amp;LEFT(Tab_Clients[[#This Row],[Client_Name]],1)&amp;LEFT(Tab_Clients[[#This Row],[Customer Type]],1)&amp;LEFT(Tab_Clients[[#This Row],[City]],1)&amp;" "&amp;TEXT(ROW()-1,"0000")</f>
        <v>ID_C AMN 0694</v>
      </c>
      <c r="B695" s="27" t="s">
        <v>327</v>
      </c>
      <c r="C695" s="27" t="s">
        <v>11</v>
      </c>
      <c r="D695" s="27" t="s">
        <v>8</v>
      </c>
      <c r="E695" s="27" t="s">
        <v>9</v>
      </c>
    </row>
    <row r="696" spans="1:5" hidden="1">
      <c r="A696" t="str">
        <f>"ID_C "&amp;LEFT(Tab_Clients[[#This Row],[Client_Name]],1)&amp;LEFT(Tab_Clients[[#This Row],[Customer Type]],1)&amp;LEFT(Tab_Clients[[#This Row],[City]],1)&amp;" "&amp;TEXT(ROW()-1,"0000")</f>
        <v>ID_C ANN 0695</v>
      </c>
      <c r="B696" s="27" t="s">
        <v>433</v>
      </c>
      <c r="C696" s="27" t="s">
        <v>7</v>
      </c>
      <c r="D696" s="27" t="s">
        <v>10</v>
      </c>
      <c r="E696" s="27" t="s">
        <v>9</v>
      </c>
    </row>
    <row r="697" spans="1:5">
      <c r="A697" t="str">
        <f>"ID_C "&amp;LEFT(Tab_Clients[[#This Row],[Client_Name]],1)&amp;LEFT(Tab_Clients[[#This Row],[Customer Type]],1)&amp;LEFT(Tab_Clients[[#This Row],[City]],1)&amp;" "&amp;TEXT(ROW()-1,"0000")</f>
        <v>ID_C LMY 0696</v>
      </c>
      <c r="B697" s="27" t="s">
        <v>434</v>
      </c>
      <c r="C697" s="27" t="s">
        <v>11</v>
      </c>
      <c r="D697" s="27" t="s">
        <v>8</v>
      </c>
      <c r="E697" s="27" t="s">
        <v>15</v>
      </c>
    </row>
    <row r="698" spans="1:5" hidden="1">
      <c r="A698" t="str">
        <f>"ID_C "&amp;LEFT(Tab_Clients[[#This Row],[Client_Name]],1)&amp;LEFT(Tab_Clients[[#This Row],[Customer Type]],1)&amp;LEFT(Tab_Clients[[#This Row],[City]],1)&amp;" "&amp;TEXT(ROW()-1,"0000")</f>
        <v>ID_C AMY 0697</v>
      </c>
      <c r="B698" s="27" t="s">
        <v>435</v>
      </c>
      <c r="C698" s="27" t="s">
        <v>7</v>
      </c>
      <c r="D698" s="27" t="s">
        <v>8</v>
      </c>
      <c r="E698" s="27" t="s">
        <v>15</v>
      </c>
    </row>
    <row r="699" spans="1:5">
      <c r="A699" t="str">
        <f>"ID_C "&amp;LEFT(Tab_Clients[[#This Row],[Client_Name]],1)&amp;LEFT(Tab_Clients[[#This Row],[Customer Type]],1)&amp;LEFT(Tab_Clients[[#This Row],[City]],1)&amp;" "&amp;TEXT(ROW()-1,"0000")</f>
        <v>ID_C AMM 0698</v>
      </c>
      <c r="B699" s="27" t="s">
        <v>436</v>
      </c>
      <c r="C699" s="27" t="s">
        <v>11</v>
      </c>
      <c r="D699" s="27" t="s">
        <v>8</v>
      </c>
      <c r="E699" s="27" t="s">
        <v>12</v>
      </c>
    </row>
    <row r="700" spans="1:5" hidden="1">
      <c r="A700" t="str">
        <f>"ID_C "&amp;LEFT(Tab_Clients[[#This Row],[Client_Name]],1)&amp;LEFT(Tab_Clients[[#This Row],[Customer Type]],1)&amp;LEFT(Tab_Clients[[#This Row],[City]],1)&amp;" "&amp;TEXT(ROW()-1,"0000")</f>
        <v>ID_C SNN 0699</v>
      </c>
      <c r="B700" s="27" t="s">
        <v>286</v>
      </c>
      <c r="C700" s="27" t="s">
        <v>7</v>
      </c>
      <c r="D700" s="27" t="s">
        <v>10</v>
      </c>
      <c r="E700" s="27" t="s">
        <v>9</v>
      </c>
    </row>
    <row r="701" spans="1:5">
      <c r="A701" t="str">
        <f>"ID_C "&amp;LEFT(Tab_Clients[[#This Row],[Client_Name]],1)&amp;LEFT(Tab_Clients[[#This Row],[Customer Type]],1)&amp;LEFT(Tab_Clients[[#This Row],[City]],1)&amp;" "&amp;TEXT(ROW()-1,"0000")</f>
        <v>ID_C PMN 0700</v>
      </c>
      <c r="B701" s="27" t="s">
        <v>228</v>
      </c>
      <c r="C701" s="27" t="s">
        <v>11</v>
      </c>
      <c r="D701" s="27" t="s">
        <v>8</v>
      </c>
      <c r="E701" s="27" t="s">
        <v>9</v>
      </c>
    </row>
    <row r="702" spans="1:5" hidden="1">
      <c r="A702" t="str">
        <f>"ID_C "&amp;LEFT(Tab_Clients[[#This Row],[Client_Name]],1)&amp;LEFT(Tab_Clients[[#This Row],[Customer Type]],1)&amp;LEFT(Tab_Clients[[#This Row],[City]],1)&amp;" "&amp;TEXT(ROW()-1,"0000")</f>
        <v>ID_C RMY 0701</v>
      </c>
      <c r="B702" s="27" t="s">
        <v>81</v>
      </c>
      <c r="C702" s="27" t="s">
        <v>7</v>
      </c>
      <c r="D702" s="27" t="s">
        <v>8</v>
      </c>
      <c r="E702" s="27" t="s">
        <v>15</v>
      </c>
    </row>
    <row r="703" spans="1:5">
      <c r="A703" t="str">
        <f>"ID_C "&amp;LEFT(Tab_Clients[[#This Row],[Client_Name]],1)&amp;LEFT(Tab_Clients[[#This Row],[Customer Type]],1)&amp;LEFT(Tab_Clients[[#This Row],[City]],1)&amp;" "&amp;TEXT(ROW()-1,"0000")</f>
        <v>ID_C RMY 0702</v>
      </c>
      <c r="B703" s="27" t="s">
        <v>404</v>
      </c>
      <c r="C703" s="27" t="s">
        <v>11</v>
      </c>
      <c r="D703" s="27" t="s">
        <v>8</v>
      </c>
      <c r="E703" s="27" t="s">
        <v>15</v>
      </c>
    </row>
    <row r="704" spans="1:5" hidden="1">
      <c r="A704" t="str">
        <f>"ID_C "&amp;LEFT(Tab_Clients[[#This Row],[Client_Name]],1)&amp;LEFT(Tab_Clients[[#This Row],[Customer Type]],1)&amp;LEFT(Tab_Clients[[#This Row],[City]],1)&amp;" "&amp;TEXT(ROW()-1,"0000")</f>
        <v>ID_C KNM 0703</v>
      </c>
      <c r="B704" s="27" t="s">
        <v>437</v>
      </c>
      <c r="C704" s="27" t="s">
        <v>7</v>
      </c>
      <c r="D704" s="27" t="s">
        <v>10</v>
      </c>
      <c r="E704" s="27" t="s">
        <v>12</v>
      </c>
    </row>
    <row r="705" spans="1:5">
      <c r="A705" t="str">
        <f>"ID_C "&amp;LEFT(Tab_Clients[[#This Row],[Client_Name]],1)&amp;LEFT(Tab_Clients[[#This Row],[Customer Type]],1)&amp;LEFT(Tab_Clients[[#This Row],[City]],1)&amp;" "&amp;TEXT(ROW()-1,"0000")</f>
        <v>ID_C AMN 0704</v>
      </c>
      <c r="B705" s="27" t="s">
        <v>233</v>
      </c>
      <c r="C705" s="27" t="s">
        <v>11</v>
      </c>
      <c r="D705" s="27" t="s">
        <v>8</v>
      </c>
      <c r="E705" s="27" t="s">
        <v>9</v>
      </c>
    </row>
    <row r="706" spans="1:5" hidden="1">
      <c r="A706" t="str">
        <f>"ID_C "&amp;LEFT(Tab_Clients[[#This Row],[Client_Name]],1)&amp;LEFT(Tab_Clients[[#This Row],[Customer Type]],1)&amp;LEFT(Tab_Clients[[#This Row],[City]],1)&amp;" "&amp;TEXT(ROW()-1,"0000")</f>
        <v>ID_C KMN 0705</v>
      </c>
      <c r="B706" s="27" t="s">
        <v>111</v>
      </c>
      <c r="C706" s="27" t="s">
        <v>7</v>
      </c>
      <c r="D706" s="27" t="s">
        <v>8</v>
      </c>
      <c r="E706" s="27" t="s">
        <v>9</v>
      </c>
    </row>
    <row r="707" spans="1:5">
      <c r="A707" t="str">
        <f>"ID_C "&amp;LEFT(Tab_Clients[[#This Row],[Client_Name]],1)&amp;LEFT(Tab_Clients[[#This Row],[Customer Type]],1)&amp;LEFT(Tab_Clients[[#This Row],[City]],1)&amp;" "&amp;TEXT(ROW()-1,"0000")</f>
        <v>ID_C VMY 0706</v>
      </c>
      <c r="B707" s="27" t="s">
        <v>227</v>
      </c>
      <c r="C707" s="27" t="s">
        <v>11</v>
      </c>
      <c r="D707" s="27" t="s">
        <v>8</v>
      </c>
      <c r="E707" s="27" t="s">
        <v>15</v>
      </c>
    </row>
    <row r="708" spans="1:5" hidden="1">
      <c r="A708" t="str">
        <f>"ID_C "&amp;LEFT(Tab_Clients[[#This Row],[Client_Name]],1)&amp;LEFT(Tab_Clients[[#This Row],[Customer Type]],1)&amp;LEFT(Tab_Clients[[#This Row],[City]],1)&amp;" "&amp;TEXT(ROW()-1,"0000")</f>
        <v>ID_C INY 0707</v>
      </c>
      <c r="B708" s="27" t="s">
        <v>438</v>
      </c>
      <c r="C708" s="27" t="s">
        <v>7</v>
      </c>
      <c r="D708" s="27" t="s">
        <v>10</v>
      </c>
      <c r="E708" s="27" t="s">
        <v>15</v>
      </c>
    </row>
    <row r="709" spans="1:5">
      <c r="A709" t="str">
        <f>"ID_C "&amp;LEFT(Tab_Clients[[#This Row],[Client_Name]],1)&amp;LEFT(Tab_Clients[[#This Row],[Customer Type]],1)&amp;LEFT(Tab_Clients[[#This Row],[City]],1)&amp;" "&amp;TEXT(ROW()-1,"0000")</f>
        <v>ID_C RMM 0708</v>
      </c>
      <c r="B709" s="27" t="s">
        <v>201</v>
      </c>
      <c r="C709" s="27" t="s">
        <v>11</v>
      </c>
      <c r="D709" s="27" t="s">
        <v>8</v>
      </c>
      <c r="E709" s="27" t="s">
        <v>12</v>
      </c>
    </row>
    <row r="710" spans="1:5" hidden="1">
      <c r="A710" t="str">
        <f>"ID_C "&amp;LEFT(Tab_Clients[[#This Row],[Client_Name]],1)&amp;LEFT(Tab_Clients[[#This Row],[Customer Type]],1)&amp;LEFT(Tab_Clients[[#This Row],[City]],1)&amp;" "&amp;TEXT(ROW()-1,"0000")</f>
        <v>ID_C AMN 0709</v>
      </c>
      <c r="B710" s="27" t="s">
        <v>256</v>
      </c>
      <c r="C710" s="27" t="s">
        <v>7</v>
      </c>
      <c r="D710" s="27" t="s">
        <v>8</v>
      </c>
      <c r="E710" s="27" t="s">
        <v>9</v>
      </c>
    </row>
    <row r="711" spans="1:5">
      <c r="A711" t="str">
        <f>"ID_C "&amp;LEFT(Tab_Clients[[#This Row],[Client_Name]],1)&amp;LEFT(Tab_Clients[[#This Row],[Customer Type]],1)&amp;LEFT(Tab_Clients[[#This Row],[City]],1)&amp;" "&amp;TEXT(ROW()-1,"0000")</f>
        <v>ID_C DMN 0710</v>
      </c>
      <c r="B711" s="27" t="s">
        <v>439</v>
      </c>
      <c r="C711" s="27" t="s">
        <v>11</v>
      </c>
      <c r="D711" s="27" t="s">
        <v>8</v>
      </c>
      <c r="E711" s="27" t="s">
        <v>9</v>
      </c>
    </row>
    <row r="712" spans="1:5" hidden="1">
      <c r="A712" t="str">
        <f>"ID_C "&amp;LEFT(Tab_Clients[[#This Row],[Client_Name]],1)&amp;LEFT(Tab_Clients[[#This Row],[Customer Type]],1)&amp;LEFT(Tab_Clients[[#This Row],[City]],1)&amp;" "&amp;TEXT(ROW()-1,"0000")</f>
        <v>ID_C ANY 0711</v>
      </c>
      <c r="B712" s="27" t="s">
        <v>363</v>
      </c>
      <c r="C712" s="27" t="s">
        <v>7</v>
      </c>
      <c r="D712" s="27" t="s">
        <v>10</v>
      </c>
      <c r="E712" s="27" t="s">
        <v>15</v>
      </c>
    </row>
    <row r="713" spans="1:5">
      <c r="A713" t="str">
        <f>"ID_C "&amp;LEFT(Tab_Clients[[#This Row],[Client_Name]],1)&amp;LEFT(Tab_Clients[[#This Row],[Customer Type]],1)&amp;LEFT(Tab_Clients[[#This Row],[City]],1)&amp;" "&amp;TEXT(ROW()-1,"0000")</f>
        <v>ID_C MMY 0712</v>
      </c>
      <c r="B713" s="27" t="s">
        <v>330</v>
      </c>
      <c r="C713" s="27" t="s">
        <v>11</v>
      </c>
      <c r="D713" s="27" t="s">
        <v>8</v>
      </c>
      <c r="E713" s="27" t="s">
        <v>15</v>
      </c>
    </row>
    <row r="714" spans="1:5" hidden="1">
      <c r="A714" t="str">
        <f>"ID_C "&amp;LEFT(Tab_Clients[[#This Row],[Client_Name]],1)&amp;LEFT(Tab_Clients[[#This Row],[Customer Type]],1)&amp;LEFT(Tab_Clients[[#This Row],[City]],1)&amp;" "&amp;TEXT(ROW()-1,"0000")</f>
        <v>ID_C KMM 0713</v>
      </c>
      <c r="B714" s="27" t="s">
        <v>440</v>
      </c>
      <c r="C714" s="27" t="s">
        <v>7</v>
      </c>
      <c r="D714" s="27" t="s">
        <v>8</v>
      </c>
      <c r="E714" s="27" t="s">
        <v>12</v>
      </c>
    </row>
    <row r="715" spans="1:5">
      <c r="A715" t="str">
        <f>"ID_C "&amp;LEFT(Tab_Clients[[#This Row],[Client_Name]],1)&amp;LEFT(Tab_Clients[[#This Row],[Customer Type]],1)&amp;LEFT(Tab_Clients[[#This Row],[City]],1)&amp;" "&amp;TEXT(ROW()-1,"0000")</f>
        <v>ID_C RMN 0714</v>
      </c>
      <c r="B715" s="27" t="s">
        <v>174</v>
      </c>
      <c r="C715" s="27" t="s">
        <v>11</v>
      </c>
      <c r="D715" s="27" t="s">
        <v>8</v>
      </c>
      <c r="E715" s="27" t="s">
        <v>9</v>
      </c>
    </row>
    <row r="716" spans="1:5" hidden="1">
      <c r="A716" t="str">
        <f>"ID_C "&amp;LEFT(Tab_Clients[[#This Row],[Client_Name]],1)&amp;LEFT(Tab_Clients[[#This Row],[Customer Type]],1)&amp;LEFT(Tab_Clients[[#This Row],[City]],1)&amp;" "&amp;TEXT(ROW()-1,"0000")</f>
        <v>ID_C NNN 0715</v>
      </c>
      <c r="B716" s="27" t="s">
        <v>150</v>
      </c>
      <c r="C716" s="27" t="s">
        <v>7</v>
      </c>
      <c r="D716" s="27" t="s">
        <v>10</v>
      </c>
      <c r="E716" s="27" t="s">
        <v>9</v>
      </c>
    </row>
    <row r="717" spans="1:5">
      <c r="A717" t="str">
        <f>"ID_C "&amp;LEFT(Tab_Clients[[#This Row],[Client_Name]],1)&amp;LEFT(Tab_Clients[[#This Row],[Customer Type]],1)&amp;LEFT(Tab_Clients[[#This Row],[City]],1)&amp;" "&amp;TEXT(ROW()-1,"0000")</f>
        <v>ID_C KMY 0716</v>
      </c>
      <c r="B717" s="27" t="s">
        <v>27</v>
      </c>
      <c r="C717" s="27" t="s">
        <v>11</v>
      </c>
      <c r="D717" s="27" t="s">
        <v>8</v>
      </c>
      <c r="E717" s="27" t="s">
        <v>15</v>
      </c>
    </row>
    <row r="718" spans="1:5" hidden="1">
      <c r="A718" t="str">
        <f>"ID_C "&amp;LEFT(Tab_Clients[[#This Row],[Client_Name]],1)&amp;LEFT(Tab_Clients[[#This Row],[Customer Type]],1)&amp;LEFT(Tab_Clients[[#This Row],[City]],1)&amp;" "&amp;TEXT(ROW()-1,"0000")</f>
        <v>ID_C AMY 0717</v>
      </c>
      <c r="B718" s="27" t="s">
        <v>441</v>
      </c>
      <c r="C718" s="27" t="s">
        <v>7</v>
      </c>
      <c r="D718" s="27" t="s">
        <v>8</v>
      </c>
      <c r="E718" s="27" t="s">
        <v>15</v>
      </c>
    </row>
    <row r="719" spans="1:5">
      <c r="A719" t="str">
        <f>"ID_C "&amp;LEFT(Tab_Clients[[#This Row],[Client_Name]],1)&amp;LEFT(Tab_Clients[[#This Row],[Customer Type]],1)&amp;LEFT(Tab_Clients[[#This Row],[City]],1)&amp;" "&amp;TEXT(ROW()-1,"0000")</f>
        <v>ID_C SMM 0718</v>
      </c>
      <c r="B719" s="27" t="s">
        <v>140</v>
      </c>
      <c r="C719" s="27" t="s">
        <v>11</v>
      </c>
      <c r="D719" s="27" t="s">
        <v>8</v>
      </c>
      <c r="E719" s="27" t="s">
        <v>12</v>
      </c>
    </row>
    <row r="720" spans="1:5" hidden="1">
      <c r="A720" t="str">
        <f>"ID_C "&amp;LEFT(Tab_Clients[[#This Row],[Client_Name]],1)&amp;LEFT(Tab_Clients[[#This Row],[Customer Type]],1)&amp;LEFT(Tab_Clients[[#This Row],[City]],1)&amp;" "&amp;TEXT(ROW()-1,"0000")</f>
        <v>ID_C NNN 0719</v>
      </c>
      <c r="B720" s="27" t="s">
        <v>339</v>
      </c>
      <c r="C720" s="27" t="s">
        <v>7</v>
      </c>
      <c r="D720" s="27" t="s">
        <v>10</v>
      </c>
      <c r="E720" s="27" t="s">
        <v>9</v>
      </c>
    </row>
    <row r="721" spans="1:5">
      <c r="A721" t="str">
        <f>"ID_C "&amp;LEFT(Tab_Clients[[#This Row],[Client_Name]],1)&amp;LEFT(Tab_Clients[[#This Row],[Customer Type]],1)&amp;LEFT(Tab_Clients[[#This Row],[City]],1)&amp;" "&amp;TEXT(ROW()-1,"0000")</f>
        <v>ID_C SMN 0720</v>
      </c>
      <c r="B721" s="27" t="s">
        <v>442</v>
      </c>
      <c r="C721" s="27" t="s">
        <v>11</v>
      </c>
      <c r="D721" s="27" t="s">
        <v>8</v>
      </c>
      <c r="E721" s="27" t="s">
        <v>9</v>
      </c>
    </row>
    <row r="722" spans="1:5" hidden="1">
      <c r="A722" t="str">
        <f>"ID_C "&amp;LEFT(Tab_Clients[[#This Row],[Client_Name]],1)&amp;LEFT(Tab_Clients[[#This Row],[Customer Type]],1)&amp;LEFT(Tab_Clients[[#This Row],[City]],1)&amp;" "&amp;TEXT(ROW()-1,"0000")</f>
        <v>ID_C NMY 0721</v>
      </c>
      <c r="B722" s="27" t="s">
        <v>123</v>
      </c>
      <c r="C722" s="27" t="s">
        <v>7</v>
      </c>
      <c r="D722" s="27" t="s">
        <v>8</v>
      </c>
      <c r="E722" s="27" t="s">
        <v>15</v>
      </c>
    </row>
    <row r="723" spans="1:5">
      <c r="A723" t="str">
        <f>"ID_C "&amp;LEFT(Tab_Clients[[#This Row],[Client_Name]],1)&amp;LEFT(Tab_Clients[[#This Row],[Customer Type]],1)&amp;LEFT(Tab_Clients[[#This Row],[City]],1)&amp;" "&amp;TEXT(ROW()-1,"0000")</f>
        <v>ID_C MMY 0722</v>
      </c>
      <c r="B723" s="27" t="s">
        <v>278</v>
      </c>
      <c r="C723" s="27" t="s">
        <v>11</v>
      </c>
      <c r="D723" s="27" t="s">
        <v>8</v>
      </c>
      <c r="E723" s="27" t="s">
        <v>15</v>
      </c>
    </row>
    <row r="724" spans="1:5" hidden="1">
      <c r="A724" t="str">
        <f>"ID_C "&amp;LEFT(Tab_Clients[[#This Row],[Client_Name]],1)&amp;LEFT(Tab_Clients[[#This Row],[Customer Type]],1)&amp;LEFT(Tab_Clients[[#This Row],[City]],1)&amp;" "&amp;TEXT(ROW()-1,"0000")</f>
        <v>ID_C RNM 0723</v>
      </c>
      <c r="B724" s="27" t="s">
        <v>443</v>
      </c>
      <c r="C724" s="27" t="s">
        <v>7</v>
      </c>
      <c r="D724" s="27" t="s">
        <v>10</v>
      </c>
      <c r="E724" s="27" t="s">
        <v>12</v>
      </c>
    </row>
    <row r="725" spans="1:5">
      <c r="A725" t="str">
        <f>"ID_C "&amp;LEFT(Tab_Clients[[#This Row],[Client_Name]],1)&amp;LEFT(Tab_Clients[[#This Row],[Customer Type]],1)&amp;LEFT(Tab_Clients[[#This Row],[City]],1)&amp;" "&amp;TEXT(ROW()-1,"0000")</f>
        <v>ID_C MMN 0724</v>
      </c>
      <c r="B725" s="27" t="s">
        <v>444</v>
      </c>
      <c r="C725" s="27" t="s">
        <v>11</v>
      </c>
      <c r="D725" s="27" t="s">
        <v>8</v>
      </c>
      <c r="E725" s="27" t="s">
        <v>9</v>
      </c>
    </row>
    <row r="726" spans="1:5" hidden="1">
      <c r="A726" t="str">
        <f>"ID_C "&amp;LEFT(Tab_Clients[[#This Row],[Client_Name]],1)&amp;LEFT(Tab_Clients[[#This Row],[Customer Type]],1)&amp;LEFT(Tab_Clients[[#This Row],[City]],1)&amp;" "&amp;TEXT(ROW()-1,"0000")</f>
        <v>ID_C AMN 0725</v>
      </c>
      <c r="B726" s="27" t="s">
        <v>202</v>
      </c>
      <c r="C726" s="27" t="s">
        <v>7</v>
      </c>
      <c r="D726" s="27" t="s">
        <v>8</v>
      </c>
      <c r="E726" s="27" t="s">
        <v>9</v>
      </c>
    </row>
    <row r="727" spans="1:5">
      <c r="A727" t="str">
        <f>"ID_C "&amp;LEFT(Tab_Clients[[#This Row],[Client_Name]],1)&amp;LEFT(Tab_Clients[[#This Row],[Customer Type]],1)&amp;LEFT(Tab_Clients[[#This Row],[City]],1)&amp;" "&amp;TEXT(ROW()-1,"0000")</f>
        <v>ID_C SMY 0726</v>
      </c>
      <c r="B727" s="27" t="s">
        <v>32</v>
      </c>
      <c r="C727" s="27" t="s">
        <v>11</v>
      </c>
      <c r="D727" s="27" t="s">
        <v>8</v>
      </c>
      <c r="E727" s="27" t="s">
        <v>15</v>
      </c>
    </row>
    <row r="728" spans="1:5" hidden="1">
      <c r="A728" t="str">
        <f>"ID_C "&amp;LEFT(Tab_Clients[[#This Row],[Client_Name]],1)&amp;LEFT(Tab_Clients[[#This Row],[Customer Type]],1)&amp;LEFT(Tab_Clients[[#This Row],[City]],1)&amp;" "&amp;TEXT(ROW()-1,"0000")</f>
        <v>ID_C NNY 0727</v>
      </c>
      <c r="B728" s="27" t="s">
        <v>339</v>
      </c>
      <c r="C728" s="27" t="s">
        <v>7</v>
      </c>
      <c r="D728" s="27" t="s">
        <v>10</v>
      </c>
      <c r="E728" s="27" t="s">
        <v>15</v>
      </c>
    </row>
    <row r="729" spans="1:5">
      <c r="A729" t="str">
        <f>"ID_C "&amp;LEFT(Tab_Clients[[#This Row],[Client_Name]],1)&amp;LEFT(Tab_Clients[[#This Row],[Customer Type]],1)&amp;LEFT(Tab_Clients[[#This Row],[City]],1)&amp;" "&amp;TEXT(ROW()-1,"0000")</f>
        <v>ID_C MMM 0728</v>
      </c>
      <c r="B729" s="27" t="s">
        <v>188</v>
      </c>
      <c r="C729" s="27" t="s">
        <v>11</v>
      </c>
      <c r="D729" s="27" t="s">
        <v>8</v>
      </c>
      <c r="E729" s="27" t="s">
        <v>12</v>
      </c>
    </row>
    <row r="730" spans="1:5" hidden="1">
      <c r="A730" t="str">
        <f>"ID_C "&amp;LEFT(Tab_Clients[[#This Row],[Client_Name]],1)&amp;LEFT(Tab_Clients[[#This Row],[Customer Type]],1)&amp;LEFT(Tab_Clients[[#This Row],[City]],1)&amp;" "&amp;TEXT(ROW()-1,"0000")</f>
        <v>ID_C NNN 0729</v>
      </c>
      <c r="B730" s="27" t="s">
        <v>445</v>
      </c>
      <c r="C730" s="27" t="s">
        <v>7</v>
      </c>
      <c r="D730" s="27" t="s">
        <v>10</v>
      </c>
      <c r="E730" s="27" t="s">
        <v>9</v>
      </c>
    </row>
    <row r="731" spans="1:5">
      <c r="A731" t="str">
        <f>"ID_C "&amp;LEFT(Tab_Clients[[#This Row],[Client_Name]],1)&amp;LEFT(Tab_Clients[[#This Row],[Customer Type]],1)&amp;LEFT(Tab_Clients[[#This Row],[City]],1)&amp;" "&amp;TEXT(ROW()-1,"0000")</f>
        <v>ID_C AMN 0730</v>
      </c>
      <c r="B731" s="27" t="s">
        <v>279</v>
      </c>
      <c r="C731" s="27" t="s">
        <v>11</v>
      </c>
      <c r="D731" s="27" t="s">
        <v>8</v>
      </c>
      <c r="E731" s="27" t="s">
        <v>9</v>
      </c>
    </row>
    <row r="732" spans="1:5" hidden="1">
      <c r="A732" t="str">
        <f>"ID_C "&amp;LEFT(Tab_Clients[[#This Row],[Client_Name]],1)&amp;LEFT(Tab_Clients[[#This Row],[Customer Type]],1)&amp;LEFT(Tab_Clients[[#This Row],[City]],1)&amp;" "&amp;TEXT(ROW()-1,"0000")</f>
        <v>ID_C ANY 0731</v>
      </c>
      <c r="B732" s="27" t="s">
        <v>446</v>
      </c>
      <c r="C732" s="27" t="s">
        <v>7</v>
      </c>
      <c r="D732" s="27" t="s">
        <v>10</v>
      </c>
      <c r="E732" s="27" t="s">
        <v>15</v>
      </c>
    </row>
    <row r="733" spans="1:5">
      <c r="A733" t="str">
        <f>"ID_C "&amp;LEFT(Tab_Clients[[#This Row],[Client_Name]],1)&amp;LEFT(Tab_Clients[[#This Row],[Customer Type]],1)&amp;LEFT(Tab_Clients[[#This Row],[City]],1)&amp;" "&amp;TEXT(ROW()-1,"0000")</f>
        <v>ID_C AMY 0732</v>
      </c>
      <c r="B733" s="27" t="s">
        <v>447</v>
      </c>
      <c r="C733" s="27" t="s">
        <v>11</v>
      </c>
      <c r="D733" s="27" t="s">
        <v>8</v>
      </c>
      <c r="E733" s="27" t="s">
        <v>15</v>
      </c>
    </row>
    <row r="734" spans="1:5" hidden="1">
      <c r="A734" t="str">
        <f>"ID_C "&amp;LEFT(Tab_Clients[[#This Row],[Client_Name]],1)&amp;LEFT(Tab_Clients[[#This Row],[Customer Type]],1)&amp;LEFT(Tab_Clients[[#This Row],[City]],1)&amp;" "&amp;TEXT(ROW()-1,"0000")</f>
        <v>ID_C LNM 0733</v>
      </c>
      <c r="B734" s="27" t="s">
        <v>448</v>
      </c>
      <c r="C734" s="27" t="s">
        <v>7</v>
      </c>
      <c r="D734" s="27" t="s">
        <v>10</v>
      </c>
      <c r="E734" s="27" t="s">
        <v>12</v>
      </c>
    </row>
    <row r="735" spans="1:5">
      <c r="A735" t="str">
        <f>"ID_C "&amp;LEFT(Tab_Clients[[#This Row],[Client_Name]],1)&amp;LEFT(Tab_Clients[[#This Row],[Customer Type]],1)&amp;LEFT(Tab_Clients[[#This Row],[City]],1)&amp;" "&amp;TEXT(ROW()-1,"0000")</f>
        <v>ID_C MMN 0734</v>
      </c>
      <c r="B735" s="27" t="s">
        <v>353</v>
      </c>
      <c r="C735" s="27" t="s">
        <v>11</v>
      </c>
      <c r="D735" s="27" t="s">
        <v>8</v>
      </c>
      <c r="E735" s="27" t="s">
        <v>9</v>
      </c>
    </row>
    <row r="736" spans="1:5" hidden="1">
      <c r="A736" t="str">
        <f>"ID_C "&amp;LEFT(Tab_Clients[[#This Row],[Client_Name]],1)&amp;LEFT(Tab_Clients[[#This Row],[Customer Type]],1)&amp;LEFT(Tab_Clients[[#This Row],[City]],1)&amp;" "&amp;TEXT(ROW()-1,"0000")</f>
        <v>ID_C ANN 0735</v>
      </c>
      <c r="B736" s="27" t="s">
        <v>449</v>
      </c>
      <c r="C736" s="27" t="s">
        <v>7</v>
      </c>
      <c r="D736" s="27" t="s">
        <v>10</v>
      </c>
      <c r="E736" s="27" t="s">
        <v>9</v>
      </c>
    </row>
    <row r="737" spans="1:5">
      <c r="A737" t="str">
        <f>"ID_C "&amp;LEFT(Tab_Clients[[#This Row],[Client_Name]],1)&amp;LEFT(Tab_Clients[[#This Row],[Customer Type]],1)&amp;LEFT(Tab_Clients[[#This Row],[City]],1)&amp;" "&amp;TEXT(ROW()-1,"0000")</f>
        <v>ID_C SMY 0736</v>
      </c>
      <c r="B737" s="27" t="s">
        <v>450</v>
      </c>
      <c r="C737" s="27" t="s">
        <v>11</v>
      </c>
      <c r="D737" s="27" t="s">
        <v>8</v>
      </c>
      <c r="E737" s="27" t="s">
        <v>15</v>
      </c>
    </row>
    <row r="738" spans="1:5" hidden="1">
      <c r="A738" t="str">
        <f>"ID_C "&amp;LEFT(Tab_Clients[[#This Row],[Client_Name]],1)&amp;LEFT(Tab_Clients[[#This Row],[Customer Type]],1)&amp;LEFT(Tab_Clients[[#This Row],[City]],1)&amp;" "&amp;TEXT(ROW()-1,"0000")</f>
        <v>ID_C RNY 0737</v>
      </c>
      <c r="B738" s="27" t="s">
        <v>49</v>
      </c>
      <c r="C738" s="27" t="s">
        <v>7</v>
      </c>
      <c r="D738" s="27" t="s">
        <v>10</v>
      </c>
      <c r="E738" s="27" t="s">
        <v>15</v>
      </c>
    </row>
    <row r="739" spans="1:5">
      <c r="A739" t="str">
        <f>"ID_C "&amp;LEFT(Tab_Clients[[#This Row],[Client_Name]],1)&amp;LEFT(Tab_Clients[[#This Row],[Customer Type]],1)&amp;LEFT(Tab_Clients[[#This Row],[City]],1)&amp;" "&amp;TEXT(ROW()-1,"0000")</f>
        <v>ID_C RMM 0738</v>
      </c>
      <c r="B739" s="27" t="s">
        <v>345</v>
      </c>
      <c r="C739" s="27" t="s">
        <v>11</v>
      </c>
      <c r="D739" s="27" t="s">
        <v>8</v>
      </c>
      <c r="E739" s="27" t="s">
        <v>12</v>
      </c>
    </row>
    <row r="740" spans="1:5" hidden="1">
      <c r="A740" t="str">
        <f>"ID_C "&amp;LEFT(Tab_Clients[[#This Row],[Client_Name]],1)&amp;LEFT(Tab_Clients[[#This Row],[Customer Type]],1)&amp;LEFT(Tab_Clients[[#This Row],[City]],1)&amp;" "&amp;TEXT(ROW()-1,"0000")</f>
        <v>ID_C LNN 0739</v>
      </c>
      <c r="B740" s="27" t="s">
        <v>432</v>
      </c>
      <c r="C740" s="27" t="s">
        <v>7</v>
      </c>
      <c r="D740" s="27" t="s">
        <v>10</v>
      </c>
      <c r="E740" s="27" t="s">
        <v>9</v>
      </c>
    </row>
    <row r="741" spans="1:5">
      <c r="A741" t="str">
        <f>"ID_C "&amp;LEFT(Tab_Clients[[#This Row],[Client_Name]],1)&amp;LEFT(Tab_Clients[[#This Row],[Customer Type]],1)&amp;LEFT(Tab_Clients[[#This Row],[City]],1)&amp;" "&amp;TEXT(ROW()-1,"0000")</f>
        <v>ID_C MMN 0740</v>
      </c>
      <c r="B741" s="27" t="s">
        <v>232</v>
      </c>
      <c r="C741" s="27" t="s">
        <v>11</v>
      </c>
      <c r="D741" s="27" t="s">
        <v>8</v>
      </c>
      <c r="E741" s="27" t="s">
        <v>9</v>
      </c>
    </row>
    <row r="742" spans="1:5" hidden="1">
      <c r="A742" t="str">
        <f>"ID_C "&amp;LEFT(Tab_Clients[[#This Row],[Client_Name]],1)&amp;LEFT(Tab_Clients[[#This Row],[Customer Type]],1)&amp;LEFT(Tab_Clients[[#This Row],[City]],1)&amp;" "&amp;TEXT(ROW()-1,"0000")</f>
        <v>ID_C PNY 0741</v>
      </c>
      <c r="B742" s="27" t="s">
        <v>360</v>
      </c>
      <c r="C742" s="27" t="s">
        <v>7</v>
      </c>
      <c r="D742" s="27" t="s">
        <v>10</v>
      </c>
      <c r="E742" s="27" t="s">
        <v>15</v>
      </c>
    </row>
    <row r="743" spans="1:5">
      <c r="A743" t="str">
        <f>"ID_C "&amp;LEFT(Tab_Clients[[#This Row],[Client_Name]],1)&amp;LEFT(Tab_Clients[[#This Row],[Customer Type]],1)&amp;LEFT(Tab_Clients[[#This Row],[City]],1)&amp;" "&amp;TEXT(ROW()-1,"0000")</f>
        <v>ID_C PMY 0742</v>
      </c>
      <c r="B743" s="27" t="s">
        <v>225</v>
      </c>
      <c r="C743" s="27" t="s">
        <v>11</v>
      </c>
      <c r="D743" s="27" t="s">
        <v>8</v>
      </c>
      <c r="E743" s="27" t="s">
        <v>15</v>
      </c>
    </row>
    <row r="744" spans="1:5" hidden="1">
      <c r="A744" t="str">
        <f>"ID_C "&amp;LEFT(Tab_Clients[[#This Row],[Client_Name]],1)&amp;LEFT(Tab_Clients[[#This Row],[Customer Type]],1)&amp;LEFT(Tab_Clients[[#This Row],[City]],1)&amp;" "&amp;TEXT(ROW()-1,"0000")</f>
        <v>ID_C PNM 0743</v>
      </c>
      <c r="B744" s="27" t="s">
        <v>360</v>
      </c>
      <c r="C744" s="27" t="s">
        <v>7</v>
      </c>
      <c r="D744" s="27" t="s">
        <v>10</v>
      </c>
      <c r="E744" s="27" t="s">
        <v>12</v>
      </c>
    </row>
    <row r="745" spans="1:5">
      <c r="A745" t="str">
        <f>"ID_C "&amp;LEFT(Tab_Clients[[#This Row],[Client_Name]],1)&amp;LEFT(Tab_Clients[[#This Row],[Customer Type]],1)&amp;LEFT(Tab_Clients[[#This Row],[City]],1)&amp;" "&amp;TEXT(ROW()-1,"0000")</f>
        <v>ID_C SMN 0744</v>
      </c>
      <c r="B745" s="27" t="s">
        <v>451</v>
      </c>
      <c r="C745" s="27" t="s">
        <v>11</v>
      </c>
      <c r="D745" s="27" t="s">
        <v>8</v>
      </c>
      <c r="E745" s="27" t="s">
        <v>9</v>
      </c>
    </row>
    <row r="746" spans="1:5" hidden="1">
      <c r="A746" t="str">
        <f>"ID_C "&amp;LEFT(Tab_Clients[[#This Row],[Client_Name]],1)&amp;LEFT(Tab_Clients[[#This Row],[Customer Type]],1)&amp;LEFT(Tab_Clients[[#This Row],[City]],1)&amp;" "&amp;TEXT(ROW()-1,"0000")</f>
        <v>ID_C SNN 0745</v>
      </c>
      <c r="B746" s="27" t="s">
        <v>348</v>
      </c>
      <c r="C746" s="27" t="s">
        <v>7</v>
      </c>
      <c r="D746" s="27" t="s">
        <v>10</v>
      </c>
      <c r="E746" s="27" t="s">
        <v>9</v>
      </c>
    </row>
    <row r="747" spans="1:5">
      <c r="A747" t="str">
        <f>"ID_C "&amp;LEFT(Tab_Clients[[#This Row],[Client_Name]],1)&amp;LEFT(Tab_Clients[[#This Row],[Customer Type]],1)&amp;LEFT(Tab_Clients[[#This Row],[City]],1)&amp;" "&amp;TEXT(ROW()-1,"0000")</f>
        <v>ID_C DNY 0746</v>
      </c>
      <c r="B747" s="27" t="s">
        <v>298</v>
      </c>
      <c r="C747" s="27" t="s">
        <v>11</v>
      </c>
      <c r="D747" s="27" t="s">
        <v>10</v>
      </c>
      <c r="E747" s="27" t="s">
        <v>15</v>
      </c>
    </row>
    <row r="748" spans="1:5" hidden="1">
      <c r="A748" t="str">
        <f>"ID_C "&amp;LEFT(Tab_Clients[[#This Row],[Client_Name]],1)&amp;LEFT(Tab_Clients[[#This Row],[Customer Type]],1)&amp;LEFT(Tab_Clients[[#This Row],[City]],1)&amp;" "&amp;TEXT(ROW()-1,"0000")</f>
        <v>ID_C KMY 0747</v>
      </c>
      <c r="B748" s="27" t="s">
        <v>452</v>
      </c>
      <c r="C748" s="27" t="s">
        <v>7</v>
      </c>
      <c r="D748" s="27" t="s">
        <v>8</v>
      </c>
      <c r="E748" s="27" t="s">
        <v>15</v>
      </c>
    </row>
    <row r="749" spans="1:5">
      <c r="A749" t="str">
        <f>"ID_C "&amp;LEFT(Tab_Clients[[#This Row],[Client_Name]],1)&amp;LEFT(Tab_Clients[[#This Row],[Customer Type]],1)&amp;LEFT(Tab_Clients[[#This Row],[City]],1)&amp;" "&amp;TEXT(ROW()-1,"0000")</f>
        <v>ID_C IMM 0748</v>
      </c>
      <c r="B749" s="27" t="s">
        <v>108</v>
      </c>
      <c r="C749" s="27" t="s">
        <v>11</v>
      </c>
      <c r="D749" s="27" t="s">
        <v>8</v>
      </c>
      <c r="E749" s="27" t="s">
        <v>12</v>
      </c>
    </row>
    <row r="750" spans="1:5" hidden="1">
      <c r="A750" t="str">
        <f>"ID_C "&amp;LEFT(Tab_Clients[[#This Row],[Client_Name]],1)&amp;LEFT(Tab_Clients[[#This Row],[Customer Type]],1)&amp;LEFT(Tab_Clients[[#This Row],[City]],1)&amp;" "&amp;TEXT(ROW()-1,"0000")</f>
        <v>ID_C RMN 0749</v>
      </c>
      <c r="B750" s="27" t="s">
        <v>367</v>
      </c>
      <c r="C750" s="27" t="s">
        <v>7</v>
      </c>
      <c r="D750" s="27" t="s">
        <v>8</v>
      </c>
      <c r="E750" s="27" t="s">
        <v>9</v>
      </c>
    </row>
    <row r="751" spans="1:5">
      <c r="A751" t="str">
        <f>"ID_C "&amp;LEFT(Tab_Clients[[#This Row],[Client_Name]],1)&amp;LEFT(Tab_Clients[[#This Row],[Customer Type]],1)&amp;LEFT(Tab_Clients[[#This Row],[City]],1)&amp;" "&amp;TEXT(ROW()-1,"0000")</f>
        <v>ID_C SNN 0750</v>
      </c>
      <c r="B751" s="27" t="s">
        <v>283</v>
      </c>
      <c r="C751" s="27" t="s">
        <v>11</v>
      </c>
      <c r="D751" s="27" t="s">
        <v>10</v>
      </c>
      <c r="E751" s="27" t="s">
        <v>9</v>
      </c>
    </row>
    <row r="752" spans="1:5" hidden="1">
      <c r="A752" t="str">
        <f>"ID_C "&amp;LEFT(Tab_Clients[[#This Row],[Client_Name]],1)&amp;LEFT(Tab_Clients[[#This Row],[Customer Type]],1)&amp;LEFT(Tab_Clients[[#This Row],[City]],1)&amp;" "&amp;TEXT(ROW()-1,"0000")</f>
        <v>ID_C IMY 0751</v>
      </c>
      <c r="B752" s="27" t="s">
        <v>453</v>
      </c>
      <c r="C752" s="27" t="s">
        <v>7</v>
      </c>
      <c r="D752" s="27" t="s">
        <v>8</v>
      </c>
      <c r="E752" s="27" t="s">
        <v>15</v>
      </c>
    </row>
    <row r="753" spans="1:5">
      <c r="A753" t="str">
        <f>"ID_C "&amp;LEFT(Tab_Clients[[#This Row],[Client_Name]],1)&amp;LEFT(Tab_Clients[[#This Row],[Customer Type]],1)&amp;LEFT(Tab_Clients[[#This Row],[City]],1)&amp;" "&amp;TEXT(ROW()-1,"0000")</f>
        <v>ID_C AMY 0752</v>
      </c>
      <c r="B753" s="27" t="s">
        <v>454</v>
      </c>
      <c r="C753" s="27" t="s">
        <v>11</v>
      </c>
      <c r="D753" s="27" t="s">
        <v>8</v>
      </c>
      <c r="E753" s="27" t="s">
        <v>15</v>
      </c>
    </row>
    <row r="754" spans="1:5" hidden="1">
      <c r="A754" t="str">
        <f>"ID_C "&amp;LEFT(Tab_Clients[[#This Row],[Client_Name]],1)&amp;LEFT(Tab_Clients[[#This Row],[Customer Type]],1)&amp;LEFT(Tab_Clients[[#This Row],[City]],1)&amp;" "&amp;TEXT(ROW()-1,"0000")</f>
        <v>ID_C RMM 0753</v>
      </c>
      <c r="B754" s="27" t="s">
        <v>38</v>
      </c>
      <c r="C754" s="27" t="s">
        <v>7</v>
      </c>
      <c r="D754" s="27" t="s">
        <v>8</v>
      </c>
      <c r="E754" s="27" t="s">
        <v>12</v>
      </c>
    </row>
    <row r="755" spans="1:5">
      <c r="A755" t="str">
        <f>"ID_C "&amp;LEFT(Tab_Clients[[#This Row],[Client_Name]],1)&amp;LEFT(Tab_Clients[[#This Row],[Customer Type]],1)&amp;LEFT(Tab_Clients[[#This Row],[City]],1)&amp;" "&amp;TEXT(ROW()-1,"0000")</f>
        <v>ID_C ANN 0754</v>
      </c>
      <c r="B755" s="27" t="s">
        <v>218</v>
      </c>
      <c r="C755" s="27" t="s">
        <v>11</v>
      </c>
      <c r="D755" s="27" t="s">
        <v>10</v>
      </c>
      <c r="E755" s="27" t="s">
        <v>9</v>
      </c>
    </row>
    <row r="756" spans="1:5" hidden="1">
      <c r="A756" t="str">
        <f>"ID_C "&amp;LEFT(Tab_Clients[[#This Row],[Client_Name]],1)&amp;LEFT(Tab_Clients[[#This Row],[Customer Type]],1)&amp;LEFT(Tab_Clients[[#This Row],[City]],1)&amp;" "&amp;TEXT(ROW()-1,"0000")</f>
        <v>ID_C MMN 0755</v>
      </c>
      <c r="B756" s="27" t="s">
        <v>353</v>
      </c>
      <c r="C756" s="27" t="s">
        <v>7</v>
      </c>
      <c r="D756" s="27" t="s">
        <v>8</v>
      </c>
      <c r="E756" s="27" t="s">
        <v>9</v>
      </c>
    </row>
    <row r="757" spans="1:5">
      <c r="A757" t="str">
        <f>"ID_C "&amp;LEFT(Tab_Clients[[#This Row],[Client_Name]],1)&amp;LEFT(Tab_Clients[[#This Row],[Customer Type]],1)&amp;LEFT(Tab_Clients[[#This Row],[City]],1)&amp;" "&amp;TEXT(ROW()-1,"0000")</f>
        <v>ID_C AMY 0756</v>
      </c>
      <c r="B757" s="27" t="s">
        <v>22</v>
      </c>
      <c r="C757" s="27" t="s">
        <v>11</v>
      </c>
      <c r="D757" s="27" t="s">
        <v>8</v>
      </c>
      <c r="E757" s="27" t="s">
        <v>15</v>
      </c>
    </row>
    <row r="758" spans="1:5" hidden="1">
      <c r="A758" t="str">
        <f>"ID_C "&amp;LEFT(Tab_Clients[[#This Row],[Client_Name]],1)&amp;LEFT(Tab_Clients[[#This Row],[Customer Type]],1)&amp;LEFT(Tab_Clients[[#This Row],[City]],1)&amp;" "&amp;TEXT(ROW()-1,"0000")</f>
        <v>ID_C KMY 0757</v>
      </c>
      <c r="B758" s="27" t="s">
        <v>455</v>
      </c>
      <c r="C758" s="27" t="s">
        <v>7</v>
      </c>
      <c r="D758" s="27" t="s">
        <v>8</v>
      </c>
      <c r="E758" s="27" t="s">
        <v>15</v>
      </c>
    </row>
    <row r="759" spans="1:5">
      <c r="A759" t="str">
        <f>"ID_C "&amp;LEFT(Tab_Clients[[#This Row],[Client_Name]],1)&amp;LEFT(Tab_Clients[[#This Row],[Customer Type]],1)&amp;LEFT(Tab_Clients[[#This Row],[City]],1)&amp;" "&amp;TEXT(ROW()-1,"0000")</f>
        <v>ID_C RNM 0758</v>
      </c>
      <c r="B759" s="27" t="s">
        <v>199</v>
      </c>
      <c r="C759" s="27" t="s">
        <v>11</v>
      </c>
      <c r="D759" s="27" t="s">
        <v>10</v>
      </c>
      <c r="E759" s="27" t="s">
        <v>12</v>
      </c>
    </row>
    <row r="760" spans="1:5" hidden="1">
      <c r="A760" t="str">
        <f>"ID_C "&amp;LEFT(Tab_Clients[[#This Row],[Client_Name]],1)&amp;LEFT(Tab_Clients[[#This Row],[Customer Type]],1)&amp;LEFT(Tab_Clients[[#This Row],[City]],1)&amp;" "&amp;TEXT(ROW()-1,"0000")</f>
        <v>ID_C AMN 0759</v>
      </c>
      <c r="B760" s="27" t="s">
        <v>37</v>
      </c>
      <c r="C760" s="27" t="s">
        <v>7</v>
      </c>
      <c r="D760" s="27" t="s">
        <v>8</v>
      </c>
      <c r="E760" s="27" t="s">
        <v>9</v>
      </c>
    </row>
    <row r="761" spans="1:5">
      <c r="A761" t="str">
        <f>"ID_C "&amp;LEFT(Tab_Clients[[#This Row],[Client_Name]],1)&amp;LEFT(Tab_Clients[[#This Row],[Customer Type]],1)&amp;LEFT(Tab_Clients[[#This Row],[City]],1)&amp;" "&amp;TEXT(ROW()-1,"0000")</f>
        <v>ID_C IMN 0760</v>
      </c>
      <c r="B761" s="27" t="s">
        <v>456</v>
      </c>
      <c r="C761" s="27" t="s">
        <v>11</v>
      </c>
      <c r="D761" s="27" t="s">
        <v>8</v>
      </c>
      <c r="E761" s="27" t="s">
        <v>9</v>
      </c>
    </row>
    <row r="762" spans="1:5" hidden="1">
      <c r="A762" t="str">
        <f>"ID_C "&amp;LEFT(Tab_Clients[[#This Row],[Client_Name]],1)&amp;LEFT(Tab_Clients[[#This Row],[Customer Type]],1)&amp;LEFT(Tab_Clients[[#This Row],[City]],1)&amp;" "&amp;TEXT(ROW()-1,"0000")</f>
        <v>ID_C MMY 0761</v>
      </c>
      <c r="B762" s="27" t="s">
        <v>408</v>
      </c>
      <c r="C762" s="27" t="s">
        <v>7</v>
      </c>
      <c r="D762" s="27" t="s">
        <v>8</v>
      </c>
      <c r="E762" s="27" t="s">
        <v>15</v>
      </c>
    </row>
    <row r="763" spans="1:5">
      <c r="A763" t="str">
        <f>"ID_C "&amp;LEFT(Tab_Clients[[#This Row],[Client_Name]],1)&amp;LEFT(Tab_Clients[[#This Row],[Customer Type]],1)&amp;LEFT(Tab_Clients[[#This Row],[City]],1)&amp;" "&amp;TEXT(ROW()-1,"0000")</f>
        <v>ID_C KNY 0762</v>
      </c>
      <c r="B763" s="27" t="s">
        <v>178</v>
      </c>
      <c r="C763" s="27" t="s">
        <v>11</v>
      </c>
      <c r="D763" s="27" t="s">
        <v>10</v>
      </c>
      <c r="E763" s="27" t="s">
        <v>15</v>
      </c>
    </row>
    <row r="764" spans="1:5" hidden="1">
      <c r="A764" t="str">
        <f>"ID_C "&amp;LEFT(Tab_Clients[[#This Row],[Client_Name]],1)&amp;LEFT(Tab_Clients[[#This Row],[Customer Type]],1)&amp;LEFT(Tab_Clients[[#This Row],[City]],1)&amp;" "&amp;TEXT(ROW()-1,"0000")</f>
        <v>ID_C AMM 0763</v>
      </c>
      <c r="B764" s="27" t="s">
        <v>183</v>
      </c>
      <c r="C764" s="27" t="s">
        <v>7</v>
      </c>
      <c r="D764" s="27" t="s">
        <v>8</v>
      </c>
      <c r="E764" s="27" t="s">
        <v>12</v>
      </c>
    </row>
    <row r="765" spans="1:5">
      <c r="A765" t="str">
        <f>"ID_C "&amp;LEFT(Tab_Clients[[#This Row],[Client_Name]],1)&amp;LEFT(Tab_Clients[[#This Row],[Customer Type]],1)&amp;LEFT(Tab_Clients[[#This Row],[City]],1)&amp;" "&amp;TEXT(ROW()-1,"0000")</f>
        <v>ID_C PMN 0764</v>
      </c>
      <c r="B765" s="27" t="s">
        <v>129</v>
      </c>
      <c r="C765" s="27" t="s">
        <v>11</v>
      </c>
      <c r="D765" s="27" t="s">
        <v>8</v>
      </c>
      <c r="E765" s="27" t="s">
        <v>9</v>
      </c>
    </row>
    <row r="766" spans="1:5" hidden="1">
      <c r="A766" t="str">
        <f>"ID_C "&amp;LEFT(Tab_Clients[[#This Row],[Client_Name]],1)&amp;LEFT(Tab_Clients[[#This Row],[Customer Type]],1)&amp;LEFT(Tab_Clients[[#This Row],[City]],1)&amp;" "&amp;TEXT(ROW()-1,"0000")</f>
        <v>ID_C SMN 0765</v>
      </c>
      <c r="B766" s="27" t="s">
        <v>51</v>
      </c>
      <c r="C766" s="27" t="s">
        <v>7</v>
      </c>
      <c r="D766" s="27" t="s">
        <v>8</v>
      </c>
      <c r="E766" s="27" t="s">
        <v>9</v>
      </c>
    </row>
    <row r="767" spans="1:5">
      <c r="A767" t="str">
        <f>"ID_C "&amp;LEFT(Tab_Clients[[#This Row],[Client_Name]],1)&amp;LEFT(Tab_Clients[[#This Row],[Customer Type]],1)&amp;LEFT(Tab_Clients[[#This Row],[City]],1)&amp;" "&amp;TEXT(ROW()-1,"0000")</f>
        <v>ID_C ANY 0766</v>
      </c>
      <c r="B767" s="27" t="s">
        <v>64</v>
      </c>
      <c r="C767" s="27" t="s">
        <v>11</v>
      </c>
      <c r="D767" s="27" t="s">
        <v>10</v>
      </c>
      <c r="E767" s="27" t="s">
        <v>15</v>
      </c>
    </row>
    <row r="768" spans="1:5" hidden="1">
      <c r="A768" t="str">
        <f>"ID_C "&amp;LEFT(Tab_Clients[[#This Row],[Client_Name]],1)&amp;LEFT(Tab_Clients[[#This Row],[Customer Type]],1)&amp;LEFT(Tab_Clients[[#This Row],[City]],1)&amp;" "&amp;TEXT(ROW()-1,"0000")</f>
        <v>ID_C AMY 0767</v>
      </c>
      <c r="B768" s="27" t="s">
        <v>252</v>
      </c>
      <c r="C768" s="27" t="s">
        <v>7</v>
      </c>
      <c r="D768" s="27" t="s">
        <v>8</v>
      </c>
      <c r="E768" s="27" t="s">
        <v>15</v>
      </c>
    </row>
    <row r="769" spans="1:5">
      <c r="A769" t="str">
        <f>"ID_C "&amp;LEFT(Tab_Clients[[#This Row],[Client_Name]],1)&amp;LEFT(Tab_Clients[[#This Row],[Customer Type]],1)&amp;LEFT(Tab_Clients[[#This Row],[City]],1)&amp;" "&amp;TEXT(ROW()-1,"0000")</f>
        <v>ID_C SMM 0768</v>
      </c>
      <c r="B769" s="27" t="s">
        <v>451</v>
      </c>
      <c r="C769" s="27" t="s">
        <v>11</v>
      </c>
      <c r="D769" s="27" t="s">
        <v>8</v>
      </c>
      <c r="E769" s="27" t="s">
        <v>12</v>
      </c>
    </row>
    <row r="770" spans="1:5" hidden="1">
      <c r="A770" t="str">
        <f>"ID_C "&amp;LEFT(Tab_Clients[[#This Row],[Client_Name]],1)&amp;LEFT(Tab_Clients[[#This Row],[Customer Type]],1)&amp;LEFT(Tab_Clients[[#This Row],[City]],1)&amp;" "&amp;TEXT(ROW()-1,"0000")</f>
        <v>ID_C RMN 0769</v>
      </c>
      <c r="B770" s="27" t="s">
        <v>457</v>
      </c>
      <c r="C770" s="27" t="s">
        <v>7</v>
      </c>
      <c r="D770" s="27" t="s">
        <v>8</v>
      </c>
      <c r="E770" s="27" t="s">
        <v>9</v>
      </c>
    </row>
    <row r="771" spans="1:5">
      <c r="A771" t="str">
        <f>"ID_C "&amp;LEFT(Tab_Clients[[#This Row],[Client_Name]],1)&amp;LEFT(Tab_Clients[[#This Row],[Customer Type]],1)&amp;LEFT(Tab_Clients[[#This Row],[City]],1)&amp;" "&amp;TEXT(ROW()-1,"0000")</f>
        <v>ID_C PNN 0770</v>
      </c>
      <c r="B771" s="27" t="s">
        <v>293</v>
      </c>
      <c r="C771" s="27" t="s">
        <v>11</v>
      </c>
      <c r="D771" s="27" t="s">
        <v>10</v>
      </c>
      <c r="E771" s="27" t="s">
        <v>9</v>
      </c>
    </row>
    <row r="772" spans="1:5" hidden="1">
      <c r="A772" t="str">
        <f>"ID_C "&amp;LEFT(Tab_Clients[[#This Row],[Client_Name]],1)&amp;LEFT(Tab_Clients[[#This Row],[Customer Type]],1)&amp;LEFT(Tab_Clients[[#This Row],[City]],1)&amp;" "&amp;TEXT(ROW()-1,"0000")</f>
        <v>ID_C KMY 0771</v>
      </c>
      <c r="B772" s="27" t="s">
        <v>458</v>
      </c>
      <c r="C772" s="27" t="s">
        <v>7</v>
      </c>
      <c r="D772" s="27" t="s">
        <v>8</v>
      </c>
      <c r="E772" s="27" t="s">
        <v>15</v>
      </c>
    </row>
    <row r="773" spans="1:5">
      <c r="A773" t="str">
        <f>"ID_C "&amp;LEFT(Tab_Clients[[#This Row],[Client_Name]],1)&amp;LEFT(Tab_Clients[[#This Row],[Customer Type]],1)&amp;LEFT(Tab_Clients[[#This Row],[City]],1)&amp;" "&amp;TEXT(ROW()-1,"0000")</f>
        <v>ID_C NMY 0772</v>
      </c>
      <c r="B773" s="27" t="s">
        <v>459</v>
      </c>
      <c r="C773" s="27" t="s">
        <v>11</v>
      </c>
      <c r="D773" s="27" t="s">
        <v>8</v>
      </c>
      <c r="E773" s="27" t="s">
        <v>15</v>
      </c>
    </row>
    <row r="774" spans="1:5" hidden="1">
      <c r="A774" t="str">
        <f>"ID_C "&amp;LEFT(Tab_Clients[[#This Row],[Client_Name]],1)&amp;LEFT(Tab_Clients[[#This Row],[Customer Type]],1)&amp;LEFT(Tab_Clients[[#This Row],[City]],1)&amp;" "&amp;TEXT(ROW()-1,"0000")</f>
        <v>ID_C VMM 0773</v>
      </c>
      <c r="B774" s="27" t="s">
        <v>175</v>
      </c>
      <c r="C774" s="27" t="s">
        <v>7</v>
      </c>
      <c r="D774" s="27" t="s">
        <v>8</v>
      </c>
      <c r="E774" s="27" t="s">
        <v>12</v>
      </c>
    </row>
    <row r="775" spans="1:5">
      <c r="A775" t="str">
        <f>"ID_C "&amp;LEFT(Tab_Clients[[#This Row],[Client_Name]],1)&amp;LEFT(Tab_Clients[[#This Row],[Customer Type]],1)&amp;LEFT(Tab_Clients[[#This Row],[City]],1)&amp;" "&amp;TEXT(ROW()-1,"0000")</f>
        <v>ID_C RNN 0774</v>
      </c>
      <c r="B775" s="27" t="s">
        <v>305</v>
      </c>
      <c r="C775" s="27" t="s">
        <v>11</v>
      </c>
      <c r="D775" s="27" t="s">
        <v>10</v>
      </c>
      <c r="E775" s="27" t="s">
        <v>9</v>
      </c>
    </row>
    <row r="776" spans="1:5" hidden="1">
      <c r="A776" t="str">
        <f>"ID_C "&amp;LEFT(Tab_Clients[[#This Row],[Client_Name]],1)&amp;LEFT(Tab_Clients[[#This Row],[Customer Type]],1)&amp;LEFT(Tab_Clients[[#This Row],[City]],1)&amp;" "&amp;TEXT(ROW()-1,"0000")</f>
        <v>ID_C PMN 0775</v>
      </c>
      <c r="B776" s="27" t="s">
        <v>138</v>
      </c>
      <c r="C776" s="27" t="s">
        <v>7</v>
      </c>
      <c r="D776" s="27" t="s">
        <v>8</v>
      </c>
      <c r="E776" s="27" t="s">
        <v>9</v>
      </c>
    </row>
    <row r="777" spans="1:5">
      <c r="A777" t="str">
        <f>"ID_C "&amp;LEFT(Tab_Clients[[#This Row],[Client_Name]],1)&amp;LEFT(Tab_Clients[[#This Row],[Customer Type]],1)&amp;LEFT(Tab_Clients[[#This Row],[City]],1)&amp;" "&amp;TEXT(ROW()-1,"0000")</f>
        <v>ID_C DMY 0776</v>
      </c>
      <c r="B777" s="27" t="s">
        <v>376</v>
      </c>
      <c r="C777" s="27" t="s">
        <v>11</v>
      </c>
      <c r="D777" s="27" t="s">
        <v>8</v>
      </c>
      <c r="E777" s="27" t="s">
        <v>15</v>
      </c>
    </row>
    <row r="778" spans="1:5" hidden="1">
      <c r="A778" t="str">
        <f>"ID_C "&amp;LEFT(Tab_Clients[[#This Row],[Client_Name]],1)&amp;LEFT(Tab_Clients[[#This Row],[Customer Type]],1)&amp;LEFT(Tab_Clients[[#This Row],[City]],1)&amp;" "&amp;TEXT(ROW()-1,"0000")</f>
        <v>ID_C KMY 0777</v>
      </c>
      <c r="B778" s="27" t="s">
        <v>97</v>
      </c>
      <c r="C778" s="27" t="s">
        <v>7</v>
      </c>
      <c r="D778" s="27" t="s">
        <v>8</v>
      </c>
      <c r="E778" s="27" t="s">
        <v>15</v>
      </c>
    </row>
    <row r="779" spans="1:5">
      <c r="A779" t="str">
        <f>"ID_C "&amp;LEFT(Tab_Clients[[#This Row],[Client_Name]],1)&amp;LEFT(Tab_Clients[[#This Row],[Customer Type]],1)&amp;LEFT(Tab_Clients[[#This Row],[City]],1)&amp;" "&amp;TEXT(ROW()-1,"0000")</f>
        <v>ID_C RNM 0778</v>
      </c>
      <c r="B779" s="27" t="s">
        <v>343</v>
      </c>
      <c r="C779" s="27" t="s">
        <v>11</v>
      </c>
      <c r="D779" s="27" t="s">
        <v>10</v>
      </c>
      <c r="E779" s="27" t="s">
        <v>12</v>
      </c>
    </row>
    <row r="780" spans="1:5" hidden="1">
      <c r="A780" t="str">
        <f>"ID_C "&amp;LEFT(Tab_Clients[[#This Row],[Client_Name]],1)&amp;LEFT(Tab_Clients[[#This Row],[Customer Type]],1)&amp;LEFT(Tab_Clients[[#This Row],[City]],1)&amp;" "&amp;TEXT(ROW()-1,"0000")</f>
        <v>ID_C KMN 0779</v>
      </c>
      <c r="B780" s="27" t="s">
        <v>362</v>
      </c>
      <c r="C780" s="27" t="s">
        <v>7</v>
      </c>
      <c r="D780" s="27" t="s">
        <v>8</v>
      </c>
      <c r="E780" s="27" t="s">
        <v>9</v>
      </c>
    </row>
    <row r="781" spans="1:5">
      <c r="A781" t="str">
        <f>"ID_C "&amp;LEFT(Tab_Clients[[#This Row],[Client_Name]],1)&amp;LEFT(Tab_Clients[[#This Row],[Customer Type]],1)&amp;LEFT(Tab_Clients[[#This Row],[City]],1)&amp;" "&amp;TEXT(ROW()-1,"0000")</f>
        <v>ID_C AMN 0780</v>
      </c>
      <c r="B781" s="27" t="s">
        <v>329</v>
      </c>
      <c r="C781" s="27" t="s">
        <v>11</v>
      </c>
      <c r="D781" s="27" t="s">
        <v>8</v>
      </c>
      <c r="E781" s="27" t="s">
        <v>9</v>
      </c>
    </row>
    <row r="782" spans="1:5" hidden="1">
      <c r="A782" t="str">
        <f>"ID_C "&amp;LEFT(Tab_Clients[[#This Row],[Client_Name]],1)&amp;LEFT(Tab_Clients[[#This Row],[Customer Type]],1)&amp;LEFT(Tab_Clients[[#This Row],[City]],1)&amp;" "&amp;TEXT(ROW()-1,"0000")</f>
        <v>ID_C KMY 0781</v>
      </c>
      <c r="B782" s="27" t="s">
        <v>460</v>
      </c>
      <c r="C782" s="27" t="s">
        <v>7</v>
      </c>
      <c r="D782" s="27" t="s">
        <v>8</v>
      </c>
      <c r="E782" s="27" t="s">
        <v>15</v>
      </c>
    </row>
    <row r="783" spans="1:5">
      <c r="A783" t="str">
        <f>"ID_C "&amp;LEFT(Tab_Clients[[#This Row],[Client_Name]],1)&amp;LEFT(Tab_Clients[[#This Row],[Customer Type]],1)&amp;LEFT(Tab_Clients[[#This Row],[City]],1)&amp;" "&amp;TEXT(ROW()-1,"0000")</f>
        <v>ID_C PNY 0782</v>
      </c>
      <c r="B783" s="27" t="s">
        <v>461</v>
      </c>
      <c r="C783" s="27" t="s">
        <v>11</v>
      </c>
      <c r="D783" s="27" t="s">
        <v>10</v>
      </c>
      <c r="E783" s="27" t="s">
        <v>15</v>
      </c>
    </row>
    <row r="784" spans="1:5" hidden="1">
      <c r="A784" t="str">
        <f>"ID_C "&amp;LEFT(Tab_Clients[[#This Row],[Client_Name]],1)&amp;LEFT(Tab_Clients[[#This Row],[Customer Type]],1)&amp;LEFT(Tab_Clients[[#This Row],[City]],1)&amp;" "&amp;TEXT(ROW()-1,"0000")</f>
        <v>ID_C PMM 0783</v>
      </c>
      <c r="B784" s="27" t="s">
        <v>338</v>
      </c>
      <c r="C784" s="27" t="s">
        <v>7</v>
      </c>
      <c r="D784" s="27" t="s">
        <v>8</v>
      </c>
      <c r="E784" s="27" t="s">
        <v>12</v>
      </c>
    </row>
    <row r="785" spans="1:5">
      <c r="A785" t="str">
        <f>"ID_C "&amp;LEFT(Tab_Clients[[#This Row],[Client_Name]],1)&amp;LEFT(Tab_Clients[[#This Row],[Customer Type]],1)&amp;LEFT(Tab_Clients[[#This Row],[City]],1)&amp;" "&amp;TEXT(ROW()-1,"0000")</f>
        <v>ID_C NMN 0784</v>
      </c>
      <c r="B785" s="27" t="s">
        <v>334</v>
      </c>
      <c r="C785" s="27" t="s">
        <v>11</v>
      </c>
      <c r="D785" s="27" t="s">
        <v>8</v>
      </c>
      <c r="E785" s="27" t="s">
        <v>9</v>
      </c>
    </row>
    <row r="786" spans="1:5" hidden="1">
      <c r="A786" t="str">
        <f>"ID_C "&amp;LEFT(Tab_Clients[[#This Row],[Client_Name]],1)&amp;LEFT(Tab_Clients[[#This Row],[Customer Type]],1)&amp;LEFT(Tab_Clients[[#This Row],[City]],1)&amp;" "&amp;TEXT(ROW()-1,"0000")</f>
        <v>ID_C AMN 0785</v>
      </c>
      <c r="B786" s="27" t="s">
        <v>76</v>
      </c>
      <c r="C786" s="27" t="s">
        <v>7</v>
      </c>
      <c r="D786" s="27" t="s">
        <v>8</v>
      </c>
      <c r="E786" s="27" t="s">
        <v>9</v>
      </c>
    </row>
    <row r="787" spans="1:5">
      <c r="A787" t="str">
        <f>"ID_C "&amp;LEFT(Tab_Clients[[#This Row],[Client_Name]],1)&amp;LEFT(Tab_Clients[[#This Row],[Customer Type]],1)&amp;LEFT(Tab_Clients[[#This Row],[City]],1)&amp;" "&amp;TEXT(ROW()-1,"0000")</f>
        <v>ID_C MNY 0786</v>
      </c>
      <c r="B787" s="27" t="s">
        <v>353</v>
      </c>
      <c r="C787" s="27" t="s">
        <v>11</v>
      </c>
      <c r="D787" s="27" t="s">
        <v>10</v>
      </c>
      <c r="E787" s="27" t="s">
        <v>15</v>
      </c>
    </row>
    <row r="788" spans="1:5" hidden="1">
      <c r="A788" t="str">
        <f>"ID_C "&amp;LEFT(Tab_Clients[[#This Row],[Client_Name]],1)&amp;LEFT(Tab_Clients[[#This Row],[Customer Type]],1)&amp;LEFT(Tab_Clients[[#This Row],[City]],1)&amp;" "&amp;TEXT(ROW()-1,"0000")</f>
        <v>ID_C AMY 0787</v>
      </c>
      <c r="B788" s="27" t="s">
        <v>377</v>
      </c>
      <c r="C788" s="27" t="s">
        <v>7</v>
      </c>
      <c r="D788" s="27" t="s">
        <v>8</v>
      </c>
      <c r="E788" s="27" t="s">
        <v>15</v>
      </c>
    </row>
    <row r="789" spans="1:5">
      <c r="A789" t="str">
        <f>"ID_C "&amp;LEFT(Tab_Clients[[#This Row],[Client_Name]],1)&amp;LEFT(Tab_Clients[[#This Row],[Customer Type]],1)&amp;LEFT(Tab_Clients[[#This Row],[City]],1)&amp;" "&amp;TEXT(ROW()-1,"0000")</f>
        <v>ID_C DMM 0788</v>
      </c>
      <c r="B789" s="27" t="s">
        <v>462</v>
      </c>
      <c r="C789" s="27" t="s">
        <v>11</v>
      </c>
      <c r="D789" s="27" t="s">
        <v>8</v>
      </c>
      <c r="E789" s="27" t="s">
        <v>12</v>
      </c>
    </row>
    <row r="790" spans="1:5" hidden="1">
      <c r="A790" t="str">
        <f>"ID_C "&amp;LEFT(Tab_Clients[[#This Row],[Client_Name]],1)&amp;LEFT(Tab_Clients[[#This Row],[Customer Type]],1)&amp;LEFT(Tab_Clients[[#This Row],[City]],1)&amp;" "&amp;TEXT(ROW()-1,"0000")</f>
        <v>ID_C SMN 0789</v>
      </c>
      <c r="B790" s="27" t="s">
        <v>324</v>
      </c>
      <c r="C790" s="27" t="s">
        <v>7</v>
      </c>
      <c r="D790" s="27" t="s">
        <v>8</v>
      </c>
      <c r="E790" s="27" t="s">
        <v>9</v>
      </c>
    </row>
    <row r="791" spans="1:5">
      <c r="A791" t="str">
        <f>"ID_C "&amp;LEFT(Tab_Clients[[#This Row],[Client_Name]],1)&amp;LEFT(Tab_Clients[[#This Row],[Customer Type]],1)&amp;LEFT(Tab_Clients[[#This Row],[City]],1)&amp;" "&amp;TEXT(ROW()-1,"0000")</f>
        <v>ID_C INN 0790</v>
      </c>
      <c r="B791" s="27" t="s">
        <v>78</v>
      </c>
      <c r="C791" s="27" t="s">
        <v>11</v>
      </c>
      <c r="D791" s="27" t="s">
        <v>10</v>
      </c>
      <c r="E791" s="27" t="s">
        <v>9</v>
      </c>
    </row>
    <row r="792" spans="1:5" hidden="1">
      <c r="A792" t="str">
        <f>"ID_C "&amp;LEFT(Tab_Clients[[#This Row],[Client_Name]],1)&amp;LEFT(Tab_Clients[[#This Row],[Customer Type]],1)&amp;LEFT(Tab_Clients[[#This Row],[City]],1)&amp;" "&amp;TEXT(ROW()-1,"0000")</f>
        <v>ID_C KMY 0791</v>
      </c>
      <c r="B792" s="27" t="s">
        <v>246</v>
      </c>
      <c r="C792" s="27" t="s">
        <v>7</v>
      </c>
      <c r="D792" s="27" t="s">
        <v>8</v>
      </c>
      <c r="E792" s="27" t="s">
        <v>15</v>
      </c>
    </row>
    <row r="793" spans="1:5">
      <c r="A793" t="str">
        <f>"ID_C "&amp;LEFT(Tab_Clients[[#This Row],[Client_Name]],1)&amp;LEFT(Tab_Clients[[#This Row],[Customer Type]],1)&amp;LEFT(Tab_Clients[[#This Row],[City]],1)&amp;" "&amp;TEXT(ROW()-1,"0000")</f>
        <v>ID_C AMY 0792</v>
      </c>
      <c r="B793" s="27" t="s">
        <v>463</v>
      </c>
      <c r="C793" s="27" t="s">
        <v>11</v>
      </c>
      <c r="D793" s="27" t="s">
        <v>8</v>
      </c>
      <c r="E793" s="27" t="s">
        <v>15</v>
      </c>
    </row>
    <row r="794" spans="1:5" hidden="1">
      <c r="A794" t="str">
        <f>"ID_C "&amp;LEFT(Tab_Clients[[#This Row],[Client_Name]],1)&amp;LEFT(Tab_Clients[[#This Row],[Customer Type]],1)&amp;LEFT(Tab_Clients[[#This Row],[City]],1)&amp;" "&amp;TEXT(ROW()-1,"0000")</f>
        <v>ID_C NMM 0793</v>
      </c>
      <c r="B794" s="27" t="s">
        <v>464</v>
      </c>
      <c r="C794" s="27" t="s">
        <v>7</v>
      </c>
      <c r="D794" s="27" t="s">
        <v>8</v>
      </c>
      <c r="E794" s="27" t="s">
        <v>12</v>
      </c>
    </row>
    <row r="795" spans="1:5">
      <c r="A795" t="str">
        <f>"ID_C "&amp;LEFT(Tab_Clients[[#This Row],[Client_Name]],1)&amp;LEFT(Tab_Clients[[#This Row],[Customer Type]],1)&amp;LEFT(Tab_Clients[[#This Row],[City]],1)&amp;" "&amp;TEXT(ROW()-1,"0000")</f>
        <v>ID_C INN 0794</v>
      </c>
      <c r="B795" s="27" t="s">
        <v>397</v>
      </c>
      <c r="C795" s="27" t="s">
        <v>11</v>
      </c>
      <c r="D795" s="27" t="s">
        <v>10</v>
      </c>
      <c r="E795" s="27" t="s">
        <v>9</v>
      </c>
    </row>
    <row r="796" spans="1:5" hidden="1">
      <c r="A796" t="str">
        <f>"ID_C "&amp;LEFT(Tab_Clients[[#This Row],[Client_Name]],1)&amp;LEFT(Tab_Clients[[#This Row],[Customer Type]],1)&amp;LEFT(Tab_Clients[[#This Row],[City]],1)&amp;" "&amp;TEXT(ROW()-1,"0000")</f>
        <v>ID_C IMN 0795</v>
      </c>
      <c r="B796" s="27" t="s">
        <v>127</v>
      </c>
      <c r="C796" s="27" t="s">
        <v>7</v>
      </c>
      <c r="D796" s="27" t="s">
        <v>8</v>
      </c>
      <c r="E796" s="27" t="s">
        <v>9</v>
      </c>
    </row>
    <row r="797" spans="1:5">
      <c r="A797" t="str">
        <f>"ID_C "&amp;LEFT(Tab_Clients[[#This Row],[Client_Name]],1)&amp;LEFT(Tab_Clients[[#This Row],[Customer Type]],1)&amp;LEFT(Tab_Clients[[#This Row],[City]],1)&amp;" "&amp;TEXT(ROW()-1,"0000")</f>
        <v>ID_C RNY 0796</v>
      </c>
      <c r="B797" s="27" t="s">
        <v>31</v>
      </c>
      <c r="C797" s="27" t="s">
        <v>11</v>
      </c>
      <c r="D797" s="27" t="s">
        <v>10</v>
      </c>
      <c r="E797" s="27" t="s">
        <v>15</v>
      </c>
    </row>
    <row r="798" spans="1:5" hidden="1">
      <c r="A798" t="str">
        <f>"ID_C "&amp;LEFT(Tab_Clients[[#This Row],[Client_Name]],1)&amp;LEFT(Tab_Clients[[#This Row],[Customer Type]],1)&amp;LEFT(Tab_Clients[[#This Row],[City]],1)&amp;" "&amp;TEXT(ROW()-1,"0000")</f>
        <v>ID_C VMY 0797</v>
      </c>
      <c r="B798" s="27" t="s">
        <v>401</v>
      </c>
      <c r="C798" s="27" t="s">
        <v>7</v>
      </c>
      <c r="D798" s="27" t="s">
        <v>8</v>
      </c>
      <c r="E798" s="27" t="s">
        <v>15</v>
      </c>
    </row>
    <row r="799" spans="1:5">
      <c r="A799" t="str">
        <f>"ID_C "&amp;LEFT(Tab_Clients[[#This Row],[Client_Name]],1)&amp;LEFT(Tab_Clients[[#This Row],[Customer Type]],1)&amp;LEFT(Tab_Clients[[#This Row],[City]],1)&amp;" "&amp;TEXT(ROW()-1,"0000")</f>
        <v>ID_C RNM 0798</v>
      </c>
      <c r="B799" s="27" t="s">
        <v>177</v>
      </c>
      <c r="C799" s="27" t="s">
        <v>11</v>
      </c>
      <c r="D799" s="27" t="s">
        <v>10</v>
      </c>
      <c r="E799" s="27" t="s">
        <v>12</v>
      </c>
    </row>
    <row r="800" spans="1:5" hidden="1">
      <c r="A800" t="str">
        <f>"ID_C "&amp;LEFT(Tab_Clients[[#This Row],[Client_Name]],1)&amp;LEFT(Tab_Clients[[#This Row],[Customer Type]],1)&amp;LEFT(Tab_Clients[[#This Row],[City]],1)&amp;" "&amp;TEXT(ROW()-1,"0000")</f>
        <v>ID_C AMN 0799</v>
      </c>
      <c r="B800" s="27" t="s">
        <v>465</v>
      </c>
      <c r="C800" s="27" t="s">
        <v>7</v>
      </c>
      <c r="D800" s="27" t="s">
        <v>8</v>
      </c>
      <c r="E800" s="27" t="s">
        <v>9</v>
      </c>
    </row>
    <row r="801" spans="1:5">
      <c r="A801" t="str">
        <f>"ID_C "&amp;LEFT(Tab_Clients[[#This Row],[Client_Name]],1)&amp;LEFT(Tab_Clients[[#This Row],[Customer Type]],1)&amp;LEFT(Tab_Clients[[#This Row],[City]],1)&amp;" "&amp;TEXT(ROW()-1,"0000")</f>
        <v>ID_C ANN 0800</v>
      </c>
      <c r="B801" s="27" t="s">
        <v>363</v>
      </c>
      <c r="C801" s="27" t="s">
        <v>11</v>
      </c>
      <c r="D801" s="27" t="s">
        <v>10</v>
      </c>
      <c r="E801" s="27" t="s">
        <v>9</v>
      </c>
    </row>
    <row r="802" spans="1:5" hidden="1">
      <c r="A802" t="str">
        <f>"ID_C "&amp;LEFT(Tab_Clients[[#This Row],[Client_Name]],1)&amp;LEFT(Tab_Clients[[#This Row],[Customer Type]],1)&amp;LEFT(Tab_Clients[[#This Row],[City]],1)&amp;" "&amp;TEXT(ROW()-1,"0000")</f>
        <v>ID_C LMY 0801</v>
      </c>
      <c r="B802" s="27" t="s">
        <v>98</v>
      </c>
      <c r="C802" s="27" t="s">
        <v>7</v>
      </c>
      <c r="D802" s="27" t="s">
        <v>8</v>
      </c>
      <c r="E802" s="27" t="s">
        <v>15</v>
      </c>
    </row>
    <row r="803" spans="1:5">
      <c r="A803" t="str">
        <f>"ID_C "&amp;LEFT(Tab_Clients[[#This Row],[Client_Name]],1)&amp;LEFT(Tab_Clients[[#This Row],[Customer Type]],1)&amp;LEFT(Tab_Clients[[#This Row],[City]],1)&amp;" "&amp;TEXT(ROW()-1,"0000")</f>
        <v>ID_C KNY 0802</v>
      </c>
      <c r="B803" s="27" t="s">
        <v>466</v>
      </c>
      <c r="C803" s="27" t="s">
        <v>11</v>
      </c>
      <c r="D803" s="27" t="s">
        <v>10</v>
      </c>
      <c r="E803" s="27" t="s">
        <v>15</v>
      </c>
    </row>
    <row r="804" spans="1:5" hidden="1">
      <c r="A804" t="str">
        <f>"ID_C "&amp;LEFT(Tab_Clients[[#This Row],[Client_Name]],1)&amp;LEFT(Tab_Clients[[#This Row],[Customer Type]],1)&amp;LEFT(Tab_Clients[[#This Row],[City]],1)&amp;" "&amp;TEXT(ROW()-1,"0000")</f>
        <v>ID_C KMM 0803</v>
      </c>
      <c r="B804" s="27" t="s">
        <v>467</v>
      </c>
      <c r="C804" s="27" t="s">
        <v>7</v>
      </c>
      <c r="D804" s="27" t="s">
        <v>8</v>
      </c>
      <c r="E804" s="27" t="s">
        <v>12</v>
      </c>
    </row>
    <row r="805" spans="1:5">
      <c r="A805" t="str">
        <f>"ID_C "&amp;LEFT(Tab_Clients[[#This Row],[Client_Name]],1)&amp;LEFT(Tab_Clients[[#This Row],[Customer Type]],1)&amp;LEFT(Tab_Clients[[#This Row],[City]],1)&amp;" "&amp;TEXT(ROW()-1,"0000")</f>
        <v>ID_C NNN 0804</v>
      </c>
      <c r="B805" s="27" t="s">
        <v>415</v>
      </c>
      <c r="C805" s="27" t="s">
        <v>11</v>
      </c>
      <c r="D805" s="27" t="s">
        <v>10</v>
      </c>
      <c r="E805" s="27" t="s">
        <v>9</v>
      </c>
    </row>
    <row r="806" spans="1:5" hidden="1">
      <c r="A806" t="str">
        <f>"ID_C "&amp;LEFT(Tab_Clients[[#This Row],[Client_Name]],1)&amp;LEFT(Tab_Clients[[#This Row],[Customer Type]],1)&amp;LEFT(Tab_Clients[[#This Row],[City]],1)&amp;" "&amp;TEXT(ROW()-1,"0000")</f>
        <v>ID_C NMN 0805</v>
      </c>
      <c r="B806" s="27" t="s">
        <v>468</v>
      </c>
      <c r="C806" s="27" t="s">
        <v>7</v>
      </c>
      <c r="D806" s="27" t="s">
        <v>8</v>
      </c>
      <c r="E806" s="27" t="s">
        <v>9</v>
      </c>
    </row>
    <row r="807" spans="1:5">
      <c r="A807" t="str">
        <f>"ID_C "&amp;LEFT(Tab_Clients[[#This Row],[Client_Name]],1)&amp;LEFT(Tab_Clients[[#This Row],[Customer Type]],1)&amp;LEFT(Tab_Clients[[#This Row],[City]],1)&amp;" "&amp;TEXT(ROW()-1,"0000")</f>
        <v>ID_C MNY 0806</v>
      </c>
      <c r="B807" s="27" t="s">
        <v>394</v>
      </c>
      <c r="C807" s="27" t="s">
        <v>11</v>
      </c>
      <c r="D807" s="27" t="s">
        <v>10</v>
      </c>
      <c r="E807" s="27" t="s">
        <v>15</v>
      </c>
    </row>
    <row r="808" spans="1:5" hidden="1">
      <c r="A808" t="str">
        <f>"ID_C "&amp;LEFT(Tab_Clients[[#This Row],[Client_Name]],1)&amp;LEFT(Tab_Clients[[#This Row],[Customer Type]],1)&amp;LEFT(Tab_Clients[[#This Row],[City]],1)&amp;" "&amp;TEXT(ROW()-1,"0000")</f>
        <v>ID_C SMY 0807</v>
      </c>
      <c r="B808" s="27" t="s">
        <v>469</v>
      </c>
      <c r="C808" s="27" t="s">
        <v>7</v>
      </c>
      <c r="D808" s="27" t="s">
        <v>8</v>
      </c>
      <c r="E808" s="27" t="s">
        <v>15</v>
      </c>
    </row>
    <row r="809" spans="1:5">
      <c r="A809" t="str">
        <f>"ID_C "&amp;LEFT(Tab_Clients[[#This Row],[Client_Name]],1)&amp;LEFT(Tab_Clients[[#This Row],[Customer Type]],1)&amp;LEFT(Tab_Clients[[#This Row],[City]],1)&amp;" "&amp;TEXT(ROW()-1,"0000")</f>
        <v>ID_C PNM 0808</v>
      </c>
      <c r="B809" s="27" t="s">
        <v>470</v>
      </c>
      <c r="C809" s="27" t="s">
        <v>11</v>
      </c>
      <c r="D809" s="27" t="s">
        <v>10</v>
      </c>
      <c r="E809" s="27" t="s">
        <v>12</v>
      </c>
    </row>
    <row r="810" spans="1:5" hidden="1">
      <c r="A810" t="str">
        <f>"ID_C "&amp;LEFT(Tab_Clients[[#This Row],[Client_Name]],1)&amp;LEFT(Tab_Clients[[#This Row],[Customer Type]],1)&amp;LEFT(Tab_Clients[[#This Row],[City]],1)&amp;" "&amp;TEXT(ROW()-1,"0000")</f>
        <v>ID_C MMN 0809</v>
      </c>
      <c r="B810" s="27" t="s">
        <v>299</v>
      </c>
      <c r="C810" s="27" t="s">
        <v>7</v>
      </c>
      <c r="D810" s="27" t="s">
        <v>8</v>
      </c>
      <c r="E810" s="27" t="s">
        <v>9</v>
      </c>
    </row>
    <row r="811" spans="1:5">
      <c r="A811" t="str">
        <f>"ID_C "&amp;LEFT(Tab_Clients[[#This Row],[Client_Name]],1)&amp;LEFT(Tab_Clients[[#This Row],[Customer Type]],1)&amp;LEFT(Tab_Clients[[#This Row],[City]],1)&amp;" "&amp;TEXT(ROW()-1,"0000")</f>
        <v>ID_C KNN 0810</v>
      </c>
      <c r="B811" s="27" t="s">
        <v>73</v>
      </c>
      <c r="C811" s="27" t="s">
        <v>11</v>
      </c>
      <c r="D811" s="27" t="s">
        <v>10</v>
      </c>
      <c r="E811" s="27" t="s">
        <v>9</v>
      </c>
    </row>
    <row r="812" spans="1:5" hidden="1">
      <c r="A812" t="str">
        <f>"ID_C "&amp;LEFT(Tab_Clients[[#This Row],[Client_Name]],1)&amp;LEFT(Tab_Clients[[#This Row],[Customer Type]],1)&amp;LEFT(Tab_Clients[[#This Row],[City]],1)&amp;" "&amp;TEXT(ROW()-1,"0000")</f>
        <v>ID_C PMY 0811</v>
      </c>
      <c r="B812" s="27" t="s">
        <v>471</v>
      </c>
      <c r="C812" s="27" t="s">
        <v>7</v>
      </c>
      <c r="D812" s="27" t="s">
        <v>8</v>
      </c>
      <c r="E812" s="27" t="s">
        <v>15</v>
      </c>
    </row>
    <row r="813" spans="1:5">
      <c r="A813" t="str">
        <f>"ID_C "&amp;LEFT(Tab_Clients[[#This Row],[Client_Name]],1)&amp;LEFT(Tab_Clients[[#This Row],[Customer Type]],1)&amp;LEFT(Tab_Clients[[#This Row],[City]],1)&amp;" "&amp;TEXT(ROW()-1,"0000")</f>
        <v>ID_C INY 0812</v>
      </c>
      <c r="B813" s="27" t="s">
        <v>308</v>
      </c>
      <c r="C813" s="27" t="s">
        <v>11</v>
      </c>
      <c r="D813" s="27" t="s">
        <v>10</v>
      </c>
      <c r="E813" s="27" t="s">
        <v>15</v>
      </c>
    </row>
    <row r="814" spans="1:5" hidden="1">
      <c r="A814" t="str">
        <f>"ID_C "&amp;LEFT(Tab_Clients[[#This Row],[Client_Name]],1)&amp;LEFT(Tab_Clients[[#This Row],[Customer Type]],1)&amp;LEFT(Tab_Clients[[#This Row],[City]],1)&amp;" "&amp;TEXT(ROW()-1,"0000")</f>
        <v>ID_C ANM 0813</v>
      </c>
      <c r="B814" s="27" t="s">
        <v>257</v>
      </c>
      <c r="C814" s="27" t="s">
        <v>7</v>
      </c>
      <c r="D814" s="27" t="s">
        <v>10</v>
      </c>
      <c r="E814" s="27" t="s">
        <v>12</v>
      </c>
    </row>
    <row r="815" spans="1:5">
      <c r="A815" t="str">
        <f>"ID_C "&amp;LEFT(Tab_Clients[[#This Row],[Client_Name]],1)&amp;LEFT(Tab_Clients[[#This Row],[Customer Type]],1)&amp;LEFT(Tab_Clients[[#This Row],[City]],1)&amp;" "&amp;TEXT(ROW()-1,"0000")</f>
        <v>ID_C RMN 0814</v>
      </c>
      <c r="B815" s="27" t="s">
        <v>284</v>
      </c>
      <c r="C815" s="27" t="s">
        <v>11</v>
      </c>
      <c r="D815" s="27" t="s">
        <v>8</v>
      </c>
      <c r="E815" s="27" t="s">
        <v>9</v>
      </c>
    </row>
    <row r="816" spans="1:5" hidden="1">
      <c r="A816" t="str">
        <f>"ID_C "&amp;LEFT(Tab_Clients[[#This Row],[Client_Name]],1)&amp;LEFT(Tab_Clients[[#This Row],[Customer Type]],1)&amp;LEFT(Tab_Clients[[#This Row],[City]],1)&amp;" "&amp;TEXT(ROW()-1,"0000")</f>
        <v>ID_C AMN 0815</v>
      </c>
      <c r="B816" s="27" t="s">
        <v>64</v>
      </c>
      <c r="C816" s="27" t="s">
        <v>7</v>
      </c>
      <c r="D816" s="27" t="s">
        <v>8</v>
      </c>
      <c r="E816" s="27" t="s">
        <v>9</v>
      </c>
    </row>
    <row r="817" spans="1:5">
      <c r="A817" t="str">
        <f>"ID_C "&amp;LEFT(Tab_Clients[[#This Row],[Client_Name]],1)&amp;LEFT(Tab_Clients[[#This Row],[Customer Type]],1)&amp;LEFT(Tab_Clients[[#This Row],[City]],1)&amp;" "&amp;TEXT(ROW()-1,"0000")</f>
        <v>ID_C VMY 0816</v>
      </c>
      <c r="B817" s="27" t="s">
        <v>472</v>
      </c>
      <c r="C817" s="27" t="s">
        <v>11</v>
      </c>
      <c r="D817" s="27" t="s">
        <v>8</v>
      </c>
      <c r="E817" s="27" t="s">
        <v>15</v>
      </c>
    </row>
    <row r="818" spans="1:5" hidden="1">
      <c r="A818" t="str">
        <f>"ID_C "&amp;LEFT(Tab_Clients[[#This Row],[Client_Name]],1)&amp;LEFT(Tab_Clients[[#This Row],[Customer Type]],1)&amp;LEFT(Tab_Clients[[#This Row],[City]],1)&amp;" "&amp;TEXT(ROW()-1,"0000")</f>
        <v>ID_C ANY 0817</v>
      </c>
      <c r="B818" s="27" t="s">
        <v>212</v>
      </c>
      <c r="C818" s="27" t="s">
        <v>7</v>
      </c>
      <c r="D818" s="27" t="s">
        <v>10</v>
      </c>
      <c r="E818" s="27" t="s">
        <v>15</v>
      </c>
    </row>
    <row r="819" spans="1:5">
      <c r="A819" t="str">
        <f>"ID_C "&amp;LEFT(Tab_Clients[[#This Row],[Client_Name]],1)&amp;LEFT(Tab_Clients[[#This Row],[Customer Type]],1)&amp;LEFT(Tab_Clients[[#This Row],[City]],1)&amp;" "&amp;TEXT(ROW()-1,"0000")</f>
        <v>ID_C RMM 0818</v>
      </c>
      <c r="B819" s="27" t="s">
        <v>270</v>
      </c>
      <c r="C819" s="27" t="s">
        <v>11</v>
      </c>
      <c r="D819" s="27" t="s">
        <v>8</v>
      </c>
      <c r="E819" s="27" t="s">
        <v>12</v>
      </c>
    </row>
    <row r="820" spans="1:5" hidden="1">
      <c r="A820" t="str">
        <f>"ID_C "&amp;LEFT(Tab_Clients[[#This Row],[Client_Name]],1)&amp;LEFT(Tab_Clients[[#This Row],[Customer Type]],1)&amp;LEFT(Tab_Clients[[#This Row],[City]],1)&amp;" "&amp;TEXT(ROW()-1,"0000")</f>
        <v>ID_C PMN 0819</v>
      </c>
      <c r="B820" s="27" t="s">
        <v>293</v>
      </c>
      <c r="C820" s="27" t="s">
        <v>7</v>
      </c>
      <c r="D820" s="27" t="s">
        <v>8</v>
      </c>
      <c r="E820" s="27" t="s">
        <v>9</v>
      </c>
    </row>
    <row r="821" spans="1:5">
      <c r="A821" t="str">
        <f>"ID_C "&amp;LEFT(Tab_Clients[[#This Row],[Client_Name]],1)&amp;LEFT(Tab_Clients[[#This Row],[Customer Type]],1)&amp;LEFT(Tab_Clients[[#This Row],[City]],1)&amp;" "&amp;TEXT(ROW()-1,"0000")</f>
        <v>ID_C NMN 0820</v>
      </c>
      <c r="B821" s="27" t="s">
        <v>192</v>
      </c>
      <c r="C821" s="27" t="s">
        <v>11</v>
      </c>
      <c r="D821" s="27" t="s">
        <v>8</v>
      </c>
      <c r="E821" s="27" t="s">
        <v>9</v>
      </c>
    </row>
    <row r="822" spans="1:5" hidden="1">
      <c r="A822" t="str">
        <f>"ID_C "&amp;LEFT(Tab_Clients[[#This Row],[Client_Name]],1)&amp;LEFT(Tab_Clients[[#This Row],[Customer Type]],1)&amp;LEFT(Tab_Clients[[#This Row],[City]],1)&amp;" "&amp;TEXT(ROW()-1,"0000")</f>
        <v>ID_C ANY 0821</v>
      </c>
      <c r="B822" s="27" t="s">
        <v>381</v>
      </c>
      <c r="C822" s="27" t="s">
        <v>7</v>
      </c>
      <c r="D822" s="27" t="s">
        <v>10</v>
      </c>
      <c r="E822" s="27" t="s">
        <v>15</v>
      </c>
    </row>
    <row r="823" spans="1:5">
      <c r="A823" t="str">
        <f>"ID_C "&amp;LEFT(Tab_Clients[[#This Row],[Client_Name]],1)&amp;LEFT(Tab_Clients[[#This Row],[Customer Type]],1)&amp;LEFT(Tab_Clients[[#This Row],[City]],1)&amp;" "&amp;TEXT(ROW()-1,"0000")</f>
        <v>ID_C VMY 0822</v>
      </c>
      <c r="B823" s="27" t="s">
        <v>137</v>
      </c>
      <c r="C823" s="27" t="s">
        <v>11</v>
      </c>
      <c r="D823" s="27" t="s">
        <v>8</v>
      </c>
      <c r="E823" s="27" t="s">
        <v>15</v>
      </c>
    </row>
    <row r="824" spans="1:5" hidden="1">
      <c r="A824" t="str">
        <f>"ID_C "&amp;LEFT(Tab_Clients[[#This Row],[Client_Name]],1)&amp;LEFT(Tab_Clients[[#This Row],[Customer Type]],1)&amp;LEFT(Tab_Clients[[#This Row],[City]],1)&amp;" "&amp;TEXT(ROW()-1,"0000")</f>
        <v>ID_C PMM 0823</v>
      </c>
      <c r="B824" s="27" t="s">
        <v>293</v>
      </c>
      <c r="C824" s="27" t="s">
        <v>7</v>
      </c>
      <c r="D824" s="27" t="s">
        <v>8</v>
      </c>
      <c r="E824" s="27" t="s">
        <v>12</v>
      </c>
    </row>
    <row r="825" spans="1:5">
      <c r="A825" t="str">
        <f>"ID_C "&amp;LEFT(Tab_Clients[[#This Row],[Client_Name]],1)&amp;LEFT(Tab_Clients[[#This Row],[Customer Type]],1)&amp;LEFT(Tab_Clients[[#This Row],[City]],1)&amp;" "&amp;TEXT(ROW()-1,"0000")</f>
        <v>ID_C RMN 0824</v>
      </c>
      <c r="B825" s="27" t="s">
        <v>473</v>
      </c>
      <c r="C825" s="27" t="s">
        <v>11</v>
      </c>
      <c r="D825" s="27" t="s">
        <v>8</v>
      </c>
      <c r="E825" s="27" t="s">
        <v>9</v>
      </c>
    </row>
    <row r="826" spans="1:5" hidden="1">
      <c r="A826" t="str">
        <f>"ID_C "&amp;LEFT(Tab_Clients[[#This Row],[Client_Name]],1)&amp;LEFT(Tab_Clients[[#This Row],[Customer Type]],1)&amp;LEFT(Tab_Clients[[#This Row],[City]],1)&amp;" "&amp;TEXT(ROW()-1,"0000")</f>
        <v>ID_C RNN 0825</v>
      </c>
      <c r="B826" s="27" t="s">
        <v>134</v>
      </c>
      <c r="C826" s="27" t="s">
        <v>7</v>
      </c>
      <c r="D826" s="27" t="s">
        <v>10</v>
      </c>
      <c r="E826" s="27" t="s">
        <v>9</v>
      </c>
    </row>
    <row r="827" spans="1:5">
      <c r="A827" t="str">
        <f>"ID_C "&amp;LEFT(Tab_Clients[[#This Row],[Client_Name]],1)&amp;LEFT(Tab_Clients[[#This Row],[Customer Type]],1)&amp;LEFT(Tab_Clients[[#This Row],[City]],1)&amp;" "&amp;TEXT(ROW()-1,"0000")</f>
        <v>ID_C LMY 0826</v>
      </c>
      <c r="B827" s="27" t="s">
        <v>403</v>
      </c>
      <c r="C827" s="27" t="s">
        <v>11</v>
      </c>
      <c r="D827" s="27" t="s">
        <v>8</v>
      </c>
      <c r="E827" s="27" t="s">
        <v>15</v>
      </c>
    </row>
    <row r="828" spans="1:5" hidden="1">
      <c r="A828" t="str">
        <f>"ID_C "&amp;LEFT(Tab_Clients[[#This Row],[Client_Name]],1)&amp;LEFT(Tab_Clients[[#This Row],[Customer Type]],1)&amp;LEFT(Tab_Clients[[#This Row],[City]],1)&amp;" "&amp;TEXT(ROW()-1,"0000")</f>
        <v>ID_C AMY 0827</v>
      </c>
      <c r="B828" s="27" t="s">
        <v>463</v>
      </c>
      <c r="C828" s="27" t="s">
        <v>7</v>
      </c>
      <c r="D828" s="27" t="s">
        <v>8</v>
      </c>
      <c r="E828" s="27" t="s">
        <v>15</v>
      </c>
    </row>
    <row r="829" spans="1:5">
      <c r="A829" t="str">
        <f>"ID_C "&amp;LEFT(Tab_Clients[[#This Row],[Client_Name]],1)&amp;LEFT(Tab_Clients[[#This Row],[Customer Type]],1)&amp;LEFT(Tab_Clients[[#This Row],[City]],1)&amp;" "&amp;TEXT(ROW()-1,"0000")</f>
        <v>ID_C AMM 0828</v>
      </c>
      <c r="B829" s="27" t="s">
        <v>389</v>
      </c>
      <c r="C829" s="27" t="s">
        <v>11</v>
      </c>
      <c r="D829" s="27" t="s">
        <v>8</v>
      </c>
      <c r="E829" s="27" t="s">
        <v>12</v>
      </c>
    </row>
    <row r="830" spans="1:5" hidden="1">
      <c r="A830" t="str">
        <f>"ID_C "&amp;LEFT(Tab_Clients[[#This Row],[Client_Name]],1)&amp;LEFT(Tab_Clients[[#This Row],[Customer Type]],1)&amp;LEFT(Tab_Clients[[#This Row],[City]],1)&amp;" "&amp;TEXT(ROW()-1,"0000")</f>
        <v>ID_C KNN 0829</v>
      </c>
      <c r="B830" s="27" t="s">
        <v>474</v>
      </c>
      <c r="C830" s="27" t="s">
        <v>7</v>
      </c>
      <c r="D830" s="27" t="s">
        <v>10</v>
      </c>
      <c r="E830" s="27" t="s">
        <v>9</v>
      </c>
    </row>
    <row r="831" spans="1:5">
      <c r="A831" t="str">
        <f>"ID_C "&amp;LEFT(Tab_Clients[[#This Row],[Client_Name]],1)&amp;LEFT(Tab_Clients[[#This Row],[Customer Type]],1)&amp;LEFT(Tab_Clients[[#This Row],[City]],1)&amp;" "&amp;TEXT(ROW()-1,"0000")</f>
        <v>ID_C RMN 0830</v>
      </c>
      <c r="B831" s="27" t="s">
        <v>371</v>
      </c>
      <c r="C831" s="27" t="s">
        <v>11</v>
      </c>
      <c r="D831" s="27" t="s">
        <v>8</v>
      </c>
      <c r="E831" s="27" t="s">
        <v>9</v>
      </c>
    </row>
    <row r="832" spans="1:5" hidden="1">
      <c r="A832" t="str">
        <f>"ID_C "&amp;LEFT(Tab_Clients[[#This Row],[Client_Name]],1)&amp;LEFT(Tab_Clients[[#This Row],[Customer Type]],1)&amp;LEFT(Tab_Clients[[#This Row],[City]],1)&amp;" "&amp;TEXT(ROW()-1,"0000")</f>
        <v>ID_C AMY 0831</v>
      </c>
      <c r="B832" s="27" t="s">
        <v>257</v>
      </c>
      <c r="C832" s="27" t="s">
        <v>7</v>
      </c>
      <c r="D832" s="27" t="s">
        <v>8</v>
      </c>
      <c r="E832" s="27" t="s">
        <v>15</v>
      </c>
    </row>
    <row r="833" spans="1:5">
      <c r="A833" t="str">
        <f>"ID_C "&amp;LEFT(Tab_Clients[[#This Row],[Client_Name]],1)&amp;LEFT(Tab_Clients[[#This Row],[Customer Type]],1)&amp;LEFT(Tab_Clients[[#This Row],[City]],1)&amp;" "&amp;TEXT(ROW()-1,"0000")</f>
        <v>ID_C SMY 0832</v>
      </c>
      <c r="B833" s="27" t="s">
        <v>275</v>
      </c>
      <c r="C833" s="27" t="s">
        <v>11</v>
      </c>
      <c r="D833" s="27" t="s">
        <v>8</v>
      </c>
      <c r="E833" s="27" t="s">
        <v>15</v>
      </c>
    </row>
    <row r="834" spans="1:5" hidden="1">
      <c r="A834" t="str">
        <f>"ID_C "&amp;LEFT(Tab_Clients[[#This Row],[Client_Name]],1)&amp;LEFT(Tab_Clients[[#This Row],[Customer Type]],1)&amp;LEFT(Tab_Clients[[#This Row],[City]],1)&amp;" "&amp;TEXT(ROW()-1,"0000")</f>
        <v>ID_C VNM 0833</v>
      </c>
      <c r="B834" s="27" t="s">
        <v>475</v>
      </c>
      <c r="C834" s="27" t="s">
        <v>7</v>
      </c>
      <c r="D834" s="27" t="s">
        <v>10</v>
      </c>
      <c r="E834" s="27" t="s">
        <v>12</v>
      </c>
    </row>
    <row r="835" spans="1:5">
      <c r="A835" t="str">
        <f>"ID_C "&amp;LEFT(Tab_Clients[[#This Row],[Client_Name]],1)&amp;LEFT(Tab_Clients[[#This Row],[Customer Type]],1)&amp;LEFT(Tab_Clients[[#This Row],[City]],1)&amp;" "&amp;TEXT(ROW()-1,"0000")</f>
        <v>ID_C RMN 0834</v>
      </c>
      <c r="B835" s="27" t="s">
        <v>87</v>
      </c>
      <c r="C835" s="27" t="s">
        <v>11</v>
      </c>
      <c r="D835" s="27" t="s">
        <v>8</v>
      </c>
      <c r="E835" s="27" t="s">
        <v>9</v>
      </c>
    </row>
    <row r="836" spans="1:5" hidden="1">
      <c r="A836" t="str">
        <f>"ID_C "&amp;LEFT(Tab_Clients[[#This Row],[Client_Name]],1)&amp;LEFT(Tab_Clients[[#This Row],[Customer Type]],1)&amp;LEFT(Tab_Clients[[#This Row],[City]],1)&amp;" "&amp;TEXT(ROW()-1,"0000")</f>
        <v>ID_C PMN 0835</v>
      </c>
      <c r="B836" s="27" t="s">
        <v>311</v>
      </c>
      <c r="C836" s="27" t="s">
        <v>7</v>
      </c>
      <c r="D836" s="27" t="s">
        <v>8</v>
      </c>
      <c r="E836" s="27" t="s">
        <v>9</v>
      </c>
    </row>
    <row r="837" spans="1:5">
      <c r="A837" t="str">
        <f>"ID_C "&amp;LEFT(Tab_Clients[[#This Row],[Client_Name]],1)&amp;LEFT(Tab_Clients[[#This Row],[Customer Type]],1)&amp;LEFT(Tab_Clients[[#This Row],[City]],1)&amp;" "&amp;TEXT(ROW()-1,"0000")</f>
        <v>ID_C AMY 0836</v>
      </c>
      <c r="B837" s="27" t="s">
        <v>409</v>
      </c>
      <c r="C837" s="27" t="s">
        <v>11</v>
      </c>
      <c r="D837" s="27" t="s">
        <v>8</v>
      </c>
      <c r="E837" s="27" t="s">
        <v>15</v>
      </c>
    </row>
    <row r="838" spans="1:5" hidden="1">
      <c r="A838" t="str">
        <f>"ID_C "&amp;LEFT(Tab_Clients[[#This Row],[Client_Name]],1)&amp;LEFT(Tab_Clients[[#This Row],[Customer Type]],1)&amp;LEFT(Tab_Clients[[#This Row],[City]],1)&amp;" "&amp;TEXT(ROW()-1,"0000")</f>
        <v>ID_C ANY 0837</v>
      </c>
      <c r="B838" s="27" t="s">
        <v>329</v>
      </c>
      <c r="C838" s="27" t="s">
        <v>7</v>
      </c>
      <c r="D838" s="27" t="s">
        <v>10</v>
      </c>
      <c r="E838" s="27" t="s">
        <v>15</v>
      </c>
    </row>
    <row r="839" spans="1:5">
      <c r="A839" t="str">
        <f>"ID_C "&amp;LEFT(Tab_Clients[[#This Row],[Client_Name]],1)&amp;LEFT(Tab_Clients[[#This Row],[Customer Type]],1)&amp;LEFT(Tab_Clients[[#This Row],[City]],1)&amp;" "&amp;TEXT(ROW()-1,"0000")</f>
        <v>ID_C AMM 0838</v>
      </c>
      <c r="B839" s="27" t="s">
        <v>176</v>
      </c>
      <c r="C839" s="27" t="s">
        <v>11</v>
      </c>
      <c r="D839" s="27" t="s">
        <v>8</v>
      </c>
      <c r="E839" s="27" t="s">
        <v>12</v>
      </c>
    </row>
    <row r="840" spans="1:5" hidden="1">
      <c r="A840" t="str">
        <f>"ID_C "&amp;LEFT(Tab_Clients[[#This Row],[Client_Name]],1)&amp;LEFT(Tab_Clients[[#This Row],[Customer Type]],1)&amp;LEFT(Tab_Clients[[#This Row],[City]],1)&amp;" "&amp;TEXT(ROW()-1,"0000")</f>
        <v>ID_C KMN 0839</v>
      </c>
      <c r="B840" s="27" t="s">
        <v>36</v>
      </c>
      <c r="C840" s="27" t="s">
        <v>7</v>
      </c>
      <c r="D840" s="27" t="s">
        <v>8</v>
      </c>
      <c r="E840" s="27" t="s">
        <v>9</v>
      </c>
    </row>
    <row r="841" spans="1:5">
      <c r="A841" t="str">
        <f>"ID_C "&amp;LEFT(Tab_Clients[[#This Row],[Client_Name]],1)&amp;LEFT(Tab_Clients[[#This Row],[Customer Type]],1)&amp;LEFT(Tab_Clients[[#This Row],[City]],1)&amp;" "&amp;TEXT(ROW()-1,"0000")</f>
        <v>ID_C RMN 0840</v>
      </c>
      <c r="B841" s="27" t="s">
        <v>254</v>
      </c>
      <c r="C841" s="27" t="s">
        <v>11</v>
      </c>
      <c r="D841" s="27" t="s">
        <v>8</v>
      </c>
      <c r="E841" s="27" t="s">
        <v>9</v>
      </c>
    </row>
    <row r="842" spans="1:5" hidden="1">
      <c r="A842" t="str">
        <f>"ID_C "&amp;LEFT(Tab_Clients[[#This Row],[Client_Name]],1)&amp;LEFT(Tab_Clients[[#This Row],[Customer Type]],1)&amp;LEFT(Tab_Clients[[#This Row],[City]],1)&amp;" "&amp;TEXT(ROW()-1,"0000")</f>
        <v>ID_C INY 0841</v>
      </c>
      <c r="B842" s="27" t="s">
        <v>438</v>
      </c>
      <c r="C842" s="27" t="s">
        <v>7</v>
      </c>
      <c r="D842" s="27" t="s">
        <v>10</v>
      </c>
      <c r="E842" s="27" t="s">
        <v>15</v>
      </c>
    </row>
    <row r="843" spans="1:5">
      <c r="A843" t="str">
        <f>"ID_C "&amp;LEFT(Tab_Clients[[#This Row],[Client_Name]],1)&amp;LEFT(Tab_Clients[[#This Row],[Customer Type]],1)&amp;LEFT(Tab_Clients[[#This Row],[City]],1)&amp;" "&amp;TEXT(ROW()-1,"0000")</f>
        <v>ID_C MMY 0842</v>
      </c>
      <c r="B843" s="27" t="s">
        <v>17</v>
      </c>
      <c r="C843" s="27" t="s">
        <v>11</v>
      </c>
      <c r="D843" s="27" t="s">
        <v>8</v>
      </c>
      <c r="E843" s="27" t="s">
        <v>15</v>
      </c>
    </row>
    <row r="844" spans="1:5" hidden="1">
      <c r="A844" t="str">
        <f>"ID_C "&amp;LEFT(Tab_Clients[[#This Row],[Client_Name]],1)&amp;LEFT(Tab_Clients[[#This Row],[Customer Type]],1)&amp;LEFT(Tab_Clients[[#This Row],[City]],1)&amp;" "&amp;TEXT(ROW()-1,"0000")</f>
        <v>ID_C DMM 0843</v>
      </c>
      <c r="B844" s="27" t="s">
        <v>407</v>
      </c>
      <c r="C844" s="27" t="s">
        <v>7</v>
      </c>
      <c r="D844" s="27" t="s">
        <v>8</v>
      </c>
      <c r="E844" s="27" t="s">
        <v>12</v>
      </c>
    </row>
    <row r="845" spans="1:5">
      <c r="A845" t="str">
        <f>"ID_C "&amp;LEFT(Tab_Clients[[#This Row],[Client_Name]],1)&amp;LEFT(Tab_Clients[[#This Row],[Customer Type]],1)&amp;LEFT(Tab_Clients[[#This Row],[City]],1)&amp;" "&amp;TEXT(ROW()-1,"0000")</f>
        <v>ID_C KMN 0844</v>
      </c>
      <c r="B845" s="27" t="s">
        <v>309</v>
      </c>
      <c r="C845" s="27" t="s">
        <v>11</v>
      </c>
      <c r="D845" s="27" t="s">
        <v>8</v>
      </c>
      <c r="E845" s="27" t="s">
        <v>9</v>
      </c>
    </row>
    <row r="846" spans="1:5" hidden="1">
      <c r="A846" t="str">
        <f>"ID_C "&amp;LEFT(Tab_Clients[[#This Row],[Client_Name]],1)&amp;LEFT(Tab_Clients[[#This Row],[Customer Type]],1)&amp;LEFT(Tab_Clients[[#This Row],[City]],1)&amp;" "&amp;TEXT(ROW()-1,"0000")</f>
        <v>ID_C ANN 0845</v>
      </c>
      <c r="B846" s="27" t="s">
        <v>63</v>
      </c>
      <c r="C846" s="27" t="s">
        <v>7</v>
      </c>
      <c r="D846" s="27" t="s">
        <v>10</v>
      </c>
      <c r="E846" s="27" t="s">
        <v>9</v>
      </c>
    </row>
    <row r="847" spans="1:5">
      <c r="A847" t="str">
        <f>"ID_C "&amp;LEFT(Tab_Clients[[#This Row],[Client_Name]],1)&amp;LEFT(Tab_Clients[[#This Row],[Customer Type]],1)&amp;LEFT(Tab_Clients[[#This Row],[City]],1)&amp;" "&amp;TEXT(ROW()-1,"0000")</f>
        <v>ID_C SMY 0846</v>
      </c>
      <c r="B847" s="27" t="s">
        <v>450</v>
      </c>
      <c r="C847" s="27" t="s">
        <v>11</v>
      </c>
      <c r="D847" s="27" t="s">
        <v>8</v>
      </c>
      <c r="E847" s="27" t="s">
        <v>15</v>
      </c>
    </row>
    <row r="848" spans="1:5" hidden="1">
      <c r="A848" t="str">
        <f>"ID_C "&amp;LEFT(Tab_Clients[[#This Row],[Client_Name]],1)&amp;LEFT(Tab_Clients[[#This Row],[Customer Type]],1)&amp;LEFT(Tab_Clients[[#This Row],[City]],1)&amp;" "&amp;TEXT(ROW()-1,"0000")</f>
        <v>ID_C IMY 0847</v>
      </c>
      <c r="B848" s="27" t="s">
        <v>213</v>
      </c>
      <c r="C848" s="27" t="s">
        <v>7</v>
      </c>
      <c r="D848" s="27" t="s">
        <v>8</v>
      </c>
      <c r="E848" s="27" t="s">
        <v>15</v>
      </c>
    </row>
    <row r="849" spans="1:5">
      <c r="A849" t="str">
        <f>"ID_C "&amp;LEFT(Tab_Clients[[#This Row],[Client_Name]],1)&amp;LEFT(Tab_Clients[[#This Row],[Customer Type]],1)&amp;LEFT(Tab_Clients[[#This Row],[City]],1)&amp;" "&amp;TEXT(ROW()-1,"0000")</f>
        <v>ID_C AMM 0848</v>
      </c>
      <c r="B849" s="27" t="s">
        <v>82</v>
      </c>
      <c r="C849" s="27" t="s">
        <v>11</v>
      </c>
      <c r="D849" s="27" t="s">
        <v>8</v>
      </c>
      <c r="E849" s="27" t="s">
        <v>12</v>
      </c>
    </row>
    <row r="850" spans="1:5" hidden="1">
      <c r="A850" t="str">
        <f>"ID_C "&amp;LEFT(Tab_Clients[[#This Row],[Client_Name]],1)&amp;LEFT(Tab_Clients[[#This Row],[Customer Type]],1)&amp;LEFT(Tab_Clients[[#This Row],[City]],1)&amp;" "&amp;TEXT(ROW()-1,"0000")</f>
        <v>ID_C INN 0849</v>
      </c>
      <c r="B850" s="27" t="s">
        <v>476</v>
      </c>
      <c r="C850" s="27" t="s">
        <v>7</v>
      </c>
      <c r="D850" s="27" t="s">
        <v>10</v>
      </c>
      <c r="E850" s="27" t="s">
        <v>9</v>
      </c>
    </row>
    <row r="851" spans="1:5">
      <c r="A851" t="str">
        <f>"ID_C "&amp;LEFT(Tab_Clients[[#This Row],[Client_Name]],1)&amp;LEFT(Tab_Clients[[#This Row],[Customer Type]],1)&amp;LEFT(Tab_Clients[[#This Row],[City]],1)&amp;" "&amp;TEXT(ROW()-1,"0000")</f>
        <v>ID_C RMN 0850</v>
      </c>
      <c r="B851" s="27" t="s">
        <v>224</v>
      </c>
      <c r="C851" s="27" t="s">
        <v>11</v>
      </c>
      <c r="D851" s="27" t="s">
        <v>8</v>
      </c>
      <c r="E851" s="27" t="s">
        <v>9</v>
      </c>
    </row>
    <row r="852" spans="1:5" hidden="1">
      <c r="A852" t="str">
        <f>"ID_C "&amp;LEFT(Tab_Clients[[#This Row],[Client_Name]],1)&amp;LEFT(Tab_Clients[[#This Row],[Customer Type]],1)&amp;LEFT(Tab_Clients[[#This Row],[City]],1)&amp;" "&amp;TEXT(ROW()-1,"0000")</f>
        <v>ID_C RMY 0851</v>
      </c>
      <c r="B852" s="27" t="s">
        <v>110</v>
      </c>
      <c r="C852" s="27" t="s">
        <v>7</v>
      </c>
      <c r="D852" s="27" t="s">
        <v>8</v>
      </c>
      <c r="E852" s="27" t="s">
        <v>15</v>
      </c>
    </row>
    <row r="853" spans="1:5">
      <c r="A853" t="str">
        <f>"ID_C "&amp;LEFT(Tab_Clients[[#This Row],[Client_Name]],1)&amp;LEFT(Tab_Clients[[#This Row],[Customer Type]],1)&amp;LEFT(Tab_Clients[[#This Row],[City]],1)&amp;" "&amp;TEXT(ROW()-1,"0000")</f>
        <v>ID_C AMY 0852</v>
      </c>
      <c r="B853" s="27" t="s">
        <v>361</v>
      </c>
      <c r="C853" s="27" t="s">
        <v>11</v>
      </c>
      <c r="D853" s="27" t="s">
        <v>8</v>
      </c>
      <c r="E853" s="27" t="s">
        <v>15</v>
      </c>
    </row>
    <row r="854" spans="1:5" hidden="1">
      <c r="A854" t="str">
        <f>"ID_C "&amp;LEFT(Tab_Clients[[#This Row],[Client_Name]],1)&amp;LEFT(Tab_Clients[[#This Row],[Customer Type]],1)&amp;LEFT(Tab_Clients[[#This Row],[City]],1)&amp;" "&amp;TEXT(ROW()-1,"0000")</f>
        <v>ID_C KNM 0853</v>
      </c>
      <c r="B854" s="27" t="s">
        <v>178</v>
      </c>
      <c r="C854" s="27" t="s">
        <v>7</v>
      </c>
      <c r="D854" s="27" t="s">
        <v>10</v>
      </c>
      <c r="E854" s="27" t="s">
        <v>12</v>
      </c>
    </row>
    <row r="855" spans="1:5">
      <c r="A855" t="str">
        <f>"ID_C "&amp;LEFT(Tab_Clients[[#This Row],[Client_Name]],1)&amp;LEFT(Tab_Clients[[#This Row],[Customer Type]],1)&amp;LEFT(Tab_Clients[[#This Row],[City]],1)&amp;" "&amp;TEXT(ROW()-1,"0000")</f>
        <v>ID_C RMN 0854</v>
      </c>
      <c r="B855" s="27" t="s">
        <v>96</v>
      </c>
      <c r="C855" s="27" t="s">
        <v>11</v>
      </c>
      <c r="D855" s="27" t="s">
        <v>8</v>
      </c>
      <c r="E855" s="27" t="s">
        <v>9</v>
      </c>
    </row>
    <row r="856" spans="1:5" hidden="1">
      <c r="A856" t="str">
        <f>"ID_C "&amp;LEFT(Tab_Clients[[#This Row],[Client_Name]],1)&amp;LEFT(Tab_Clients[[#This Row],[Customer Type]],1)&amp;LEFT(Tab_Clients[[#This Row],[City]],1)&amp;" "&amp;TEXT(ROW()-1,"0000")</f>
        <v>ID_C VMN 0855</v>
      </c>
      <c r="B856" s="27" t="s">
        <v>349</v>
      </c>
      <c r="C856" s="27" t="s">
        <v>7</v>
      </c>
      <c r="D856" s="27" t="s">
        <v>8</v>
      </c>
      <c r="E856" s="27" t="s">
        <v>9</v>
      </c>
    </row>
    <row r="857" spans="1:5">
      <c r="A857" t="str">
        <f>"ID_C "&amp;LEFT(Tab_Clients[[#This Row],[Client_Name]],1)&amp;LEFT(Tab_Clients[[#This Row],[Customer Type]],1)&amp;LEFT(Tab_Clients[[#This Row],[City]],1)&amp;" "&amp;TEXT(ROW()-1,"0000")</f>
        <v>ID_C RMY 0856</v>
      </c>
      <c r="B857" s="27" t="s">
        <v>231</v>
      </c>
      <c r="C857" s="27" t="s">
        <v>11</v>
      </c>
      <c r="D857" s="27" t="s">
        <v>8</v>
      </c>
      <c r="E857" s="27" t="s">
        <v>15</v>
      </c>
    </row>
    <row r="858" spans="1:5" hidden="1">
      <c r="A858" t="str">
        <f>"ID_C "&amp;LEFT(Tab_Clients[[#This Row],[Client_Name]],1)&amp;LEFT(Tab_Clients[[#This Row],[Customer Type]],1)&amp;LEFT(Tab_Clients[[#This Row],[City]],1)&amp;" "&amp;TEXT(ROW()-1,"0000")</f>
        <v>ID_C ANY 0857</v>
      </c>
      <c r="B858" s="27" t="s">
        <v>302</v>
      </c>
      <c r="C858" s="27" t="s">
        <v>7</v>
      </c>
      <c r="D858" s="27" t="s">
        <v>10</v>
      </c>
      <c r="E858" s="27" t="s">
        <v>15</v>
      </c>
    </row>
    <row r="859" spans="1:5">
      <c r="A859" t="str">
        <f>"ID_C "&amp;LEFT(Tab_Clients[[#This Row],[Client_Name]],1)&amp;LEFT(Tab_Clients[[#This Row],[Customer Type]],1)&amp;LEFT(Tab_Clients[[#This Row],[City]],1)&amp;" "&amp;TEXT(ROW()-1,"0000")</f>
        <v>ID_C LMM 0858</v>
      </c>
      <c r="B859" s="27" t="s">
        <v>359</v>
      </c>
      <c r="C859" s="27" t="s">
        <v>11</v>
      </c>
      <c r="D859" s="27" t="s">
        <v>8</v>
      </c>
      <c r="E859" s="27" t="s">
        <v>12</v>
      </c>
    </row>
    <row r="860" spans="1:5" hidden="1">
      <c r="A860" t="str">
        <f>"ID_C "&amp;LEFT(Tab_Clients[[#This Row],[Client_Name]],1)&amp;LEFT(Tab_Clients[[#This Row],[Customer Type]],1)&amp;LEFT(Tab_Clients[[#This Row],[City]],1)&amp;" "&amp;TEXT(ROW()-1,"0000")</f>
        <v>ID_C KMN 0859</v>
      </c>
      <c r="B860" s="27" t="s">
        <v>388</v>
      </c>
      <c r="C860" s="27" t="s">
        <v>7</v>
      </c>
      <c r="D860" s="27" t="s">
        <v>8</v>
      </c>
      <c r="E860" s="27" t="s">
        <v>9</v>
      </c>
    </row>
    <row r="861" spans="1:5">
      <c r="A861" t="str">
        <f>"ID_C "&amp;LEFT(Tab_Clients[[#This Row],[Client_Name]],1)&amp;LEFT(Tab_Clients[[#This Row],[Customer Type]],1)&amp;LEFT(Tab_Clients[[#This Row],[City]],1)&amp;" "&amp;TEXT(ROW()-1,"0000")</f>
        <v>ID_C SMN 0860</v>
      </c>
      <c r="B861" s="27" t="s">
        <v>53</v>
      </c>
      <c r="C861" s="27" t="s">
        <v>11</v>
      </c>
      <c r="D861" s="27" t="s">
        <v>8</v>
      </c>
      <c r="E861" s="27" t="s">
        <v>9</v>
      </c>
    </row>
    <row r="862" spans="1:5" hidden="1">
      <c r="A862" t="str">
        <f>"ID_C "&amp;LEFT(Tab_Clients[[#This Row],[Client_Name]],1)&amp;LEFT(Tab_Clients[[#This Row],[Customer Type]],1)&amp;LEFT(Tab_Clients[[#This Row],[City]],1)&amp;" "&amp;TEXT(ROW()-1,"0000")</f>
        <v>ID_C MNY 0861</v>
      </c>
      <c r="B862" s="27" t="s">
        <v>346</v>
      </c>
      <c r="C862" s="27" t="s">
        <v>7</v>
      </c>
      <c r="D862" s="27" t="s">
        <v>10</v>
      </c>
      <c r="E862" s="27" t="s">
        <v>15</v>
      </c>
    </row>
    <row r="863" spans="1:5">
      <c r="A863" t="str">
        <f>"ID_C "&amp;LEFT(Tab_Clients[[#This Row],[Client_Name]],1)&amp;LEFT(Tab_Clients[[#This Row],[Customer Type]],1)&amp;LEFT(Tab_Clients[[#This Row],[City]],1)&amp;" "&amp;TEXT(ROW()-1,"0000")</f>
        <v>ID_C VMY 0862</v>
      </c>
      <c r="B863" s="27" t="s">
        <v>331</v>
      </c>
      <c r="C863" s="27" t="s">
        <v>11</v>
      </c>
      <c r="D863" s="27" t="s">
        <v>8</v>
      </c>
      <c r="E863" s="27" t="s">
        <v>15</v>
      </c>
    </row>
    <row r="864" spans="1:5" hidden="1">
      <c r="A864" t="str">
        <f>"ID_C "&amp;LEFT(Tab_Clients[[#This Row],[Client_Name]],1)&amp;LEFT(Tab_Clients[[#This Row],[Customer Type]],1)&amp;LEFT(Tab_Clients[[#This Row],[City]],1)&amp;" "&amp;TEXT(ROW()-1,"0000")</f>
        <v>ID_C ANM 0863</v>
      </c>
      <c r="B864" s="27" t="s">
        <v>157</v>
      </c>
      <c r="C864" s="27" t="s">
        <v>7</v>
      </c>
      <c r="D864" s="27" t="s">
        <v>10</v>
      </c>
      <c r="E864" s="27" t="s">
        <v>12</v>
      </c>
    </row>
    <row r="865" spans="1:5">
      <c r="A865" t="str">
        <f>"ID_C "&amp;LEFT(Tab_Clients[[#This Row],[Client_Name]],1)&amp;LEFT(Tab_Clients[[#This Row],[Customer Type]],1)&amp;LEFT(Tab_Clients[[#This Row],[City]],1)&amp;" "&amp;TEXT(ROW()-1,"0000")</f>
        <v>ID_C AMN 0864</v>
      </c>
      <c r="B865" s="27" t="s">
        <v>135</v>
      </c>
      <c r="C865" s="27" t="s">
        <v>11</v>
      </c>
      <c r="D865" s="27" t="s">
        <v>8</v>
      </c>
      <c r="E865" s="27" t="s">
        <v>9</v>
      </c>
    </row>
    <row r="866" spans="1:5" hidden="1">
      <c r="A866" t="str">
        <f>"ID_C "&amp;LEFT(Tab_Clients[[#This Row],[Client_Name]],1)&amp;LEFT(Tab_Clients[[#This Row],[Customer Type]],1)&amp;LEFT(Tab_Clients[[#This Row],[City]],1)&amp;" "&amp;TEXT(ROW()-1,"0000")</f>
        <v>ID_C PNN 0865</v>
      </c>
      <c r="B866" s="27" t="s">
        <v>477</v>
      </c>
      <c r="C866" s="27" t="s">
        <v>7</v>
      </c>
      <c r="D866" s="27" t="s">
        <v>10</v>
      </c>
      <c r="E866" s="27" t="s">
        <v>9</v>
      </c>
    </row>
    <row r="867" spans="1:5">
      <c r="A867" t="str">
        <f>"ID_C "&amp;LEFT(Tab_Clients[[#This Row],[Client_Name]],1)&amp;LEFT(Tab_Clients[[#This Row],[Customer Type]],1)&amp;LEFT(Tab_Clients[[#This Row],[City]],1)&amp;" "&amp;TEXT(ROW()-1,"0000")</f>
        <v>ID_C SMY 0866</v>
      </c>
      <c r="B867" s="27" t="s">
        <v>144</v>
      </c>
      <c r="C867" s="27" t="s">
        <v>11</v>
      </c>
      <c r="D867" s="27" t="s">
        <v>8</v>
      </c>
      <c r="E867" s="27" t="s">
        <v>15</v>
      </c>
    </row>
    <row r="868" spans="1:5" hidden="1">
      <c r="A868" t="str">
        <f>"ID_C "&amp;LEFT(Tab_Clients[[#This Row],[Client_Name]],1)&amp;LEFT(Tab_Clients[[#This Row],[Customer Type]],1)&amp;LEFT(Tab_Clients[[#This Row],[City]],1)&amp;" "&amp;TEXT(ROW()-1,"0000")</f>
        <v>ID_C VNY 0867</v>
      </c>
      <c r="B868" s="27" t="s">
        <v>41</v>
      </c>
      <c r="C868" s="27" t="s">
        <v>7</v>
      </c>
      <c r="D868" s="27" t="s">
        <v>10</v>
      </c>
      <c r="E868" s="27" t="s">
        <v>15</v>
      </c>
    </row>
    <row r="869" spans="1:5">
      <c r="A869" t="str">
        <f>"ID_C "&amp;LEFT(Tab_Clients[[#This Row],[Client_Name]],1)&amp;LEFT(Tab_Clients[[#This Row],[Customer Type]],1)&amp;LEFT(Tab_Clients[[#This Row],[City]],1)&amp;" "&amp;TEXT(ROW()-1,"0000")</f>
        <v>ID_C NMM 0868</v>
      </c>
      <c r="B869" s="27" t="s">
        <v>197</v>
      </c>
      <c r="C869" s="27" t="s">
        <v>11</v>
      </c>
      <c r="D869" s="27" t="s">
        <v>8</v>
      </c>
      <c r="E869" s="27" t="s">
        <v>12</v>
      </c>
    </row>
    <row r="870" spans="1:5" hidden="1">
      <c r="A870" t="str">
        <f>"ID_C "&amp;LEFT(Tab_Clients[[#This Row],[Client_Name]],1)&amp;LEFT(Tab_Clients[[#This Row],[Customer Type]],1)&amp;LEFT(Tab_Clients[[#This Row],[City]],1)&amp;" "&amp;TEXT(ROW()-1,"0000")</f>
        <v>ID_C KNN 0869</v>
      </c>
      <c r="B870" s="27" t="s">
        <v>332</v>
      </c>
      <c r="C870" s="27" t="s">
        <v>7</v>
      </c>
      <c r="D870" s="27" t="s">
        <v>10</v>
      </c>
      <c r="E870" s="27" t="s">
        <v>9</v>
      </c>
    </row>
    <row r="871" spans="1:5">
      <c r="A871" t="str">
        <f>"ID_C "&amp;LEFT(Tab_Clients[[#This Row],[Client_Name]],1)&amp;LEFT(Tab_Clients[[#This Row],[Customer Type]],1)&amp;LEFT(Tab_Clients[[#This Row],[City]],1)&amp;" "&amp;TEXT(ROW()-1,"0000")</f>
        <v>ID_C SMN 0870</v>
      </c>
      <c r="B871" s="27" t="s">
        <v>478</v>
      </c>
      <c r="C871" s="27" t="s">
        <v>11</v>
      </c>
      <c r="D871" s="27" t="s">
        <v>8</v>
      </c>
      <c r="E871" s="27" t="s">
        <v>9</v>
      </c>
    </row>
    <row r="872" spans="1:5" hidden="1">
      <c r="A872" t="str">
        <f>"ID_C "&amp;LEFT(Tab_Clients[[#This Row],[Client_Name]],1)&amp;LEFT(Tab_Clients[[#This Row],[Customer Type]],1)&amp;LEFT(Tab_Clients[[#This Row],[City]],1)&amp;" "&amp;TEXT(ROW()-1,"0000")</f>
        <v>ID_C RNY 0871</v>
      </c>
      <c r="B872" s="27" t="s">
        <v>337</v>
      </c>
      <c r="C872" s="27" t="s">
        <v>7</v>
      </c>
      <c r="D872" s="27" t="s">
        <v>10</v>
      </c>
      <c r="E872" s="27" t="s">
        <v>15</v>
      </c>
    </row>
    <row r="873" spans="1:5">
      <c r="A873" t="str">
        <f>"ID_C "&amp;LEFT(Tab_Clients[[#This Row],[Client_Name]],1)&amp;LEFT(Tab_Clients[[#This Row],[Customer Type]],1)&amp;LEFT(Tab_Clients[[#This Row],[City]],1)&amp;" "&amp;TEXT(ROW()-1,"0000")</f>
        <v>ID_C NMY 0872</v>
      </c>
      <c r="B873" s="27" t="s">
        <v>102</v>
      </c>
      <c r="C873" s="27" t="s">
        <v>11</v>
      </c>
      <c r="D873" s="27" t="s">
        <v>8</v>
      </c>
      <c r="E873" s="27" t="s">
        <v>15</v>
      </c>
    </row>
    <row r="874" spans="1:5" hidden="1">
      <c r="A874" t="str">
        <f>"ID_C "&amp;LEFT(Tab_Clients[[#This Row],[Client_Name]],1)&amp;LEFT(Tab_Clients[[#This Row],[Customer Type]],1)&amp;LEFT(Tab_Clients[[#This Row],[City]],1)&amp;" "&amp;TEXT(ROW()-1,"0000")</f>
        <v>ID_C INM 0873</v>
      </c>
      <c r="B874" s="27" t="s">
        <v>476</v>
      </c>
      <c r="C874" s="27" t="s">
        <v>7</v>
      </c>
      <c r="D874" s="27" t="s">
        <v>10</v>
      </c>
      <c r="E874" s="27" t="s">
        <v>12</v>
      </c>
    </row>
    <row r="875" spans="1:5">
      <c r="A875" t="str">
        <f>"ID_C "&amp;LEFT(Tab_Clients[[#This Row],[Client_Name]],1)&amp;LEFT(Tab_Clients[[#This Row],[Customer Type]],1)&amp;LEFT(Tab_Clients[[#This Row],[City]],1)&amp;" "&amp;TEXT(ROW()-1,"0000")</f>
        <v>ID_C RMN 0874</v>
      </c>
      <c r="B875" s="27" t="s">
        <v>96</v>
      </c>
      <c r="C875" s="27" t="s">
        <v>11</v>
      </c>
      <c r="D875" s="27" t="s">
        <v>8</v>
      </c>
      <c r="E875" s="27" t="s">
        <v>9</v>
      </c>
    </row>
    <row r="876" spans="1:5" hidden="1">
      <c r="A876" t="str">
        <f>"ID_C "&amp;LEFT(Tab_Clients[[#This Row],[Client_Name]],1)&amp;LEFT(Tab_Clients[[#This Row],[Customer Type]],1)&amp;LEFT(Tab_Clients[[#This Row],[City]],1)&amp;" "&amp;TEXT(ROW()-1,"0000")</f>
        <v>ID_C NNN 0875</v>
      </c>
      <c r="B876" s="27" t="s">
        <v>479</v>
      </c>
      <c r="C876" s="27" t="s">
        <v>7</v>
      </c>
      <c r="D876" s="27" t="s">
        <v>10</v>
      </c>
      <c r="E876" s="27" t="s">
        <v>9</v>
      </c>
    </row>
    <row r="877" spans="1:5">
      <c r="A877" t="str">
        <f>"ID_C "&amp;LEFT(Tab_Clients[[#This Row],[Client_Name]],1)&amp;LEFT(Tab_Clients[[#This Row],[Customer Type]],1)&amp;LEFT(Tab_Clients[[#This Row],[City]],1)&amp;" "&amp;TEXT(ROW()-1,"0000")</f>
        <v>ID_C AMY 0876</v>
      </c>
      <c r="B877" s="27" t="s">
        <v>317</v>
      </c>
      <c r="C877" s="27" t="s">
        <v>11</v>
      </c>
      <c r="D877" s="27" t="s">
        <v>8</v>
      </c>
      <c r="E877" s="27" t="s">
        <v>15</v>
      </c>
    </row>
    <row r="878" spans="1:5" hidden="1">
      <c r="A878" t="str">
        <f>"ID_C "&amp;LEFT(Tab_Clients[[#This Row],[Client_Name]],1)&amp;LEFT(Tab_Clients[[#This Row],[Customer Type]],1)&amp;LEFT(Tab_Clients[[#This Row],[City]],1)&amp;" "&amp;TEXT(ROW()-1,"0000")</f>
        <v>ID_C ANY 0877</v>
      </c>
      <c r="B878" s="27" t="s">
        <v>480</v>
      </c>
      <c r="C878" s="27" t="s">
        <v>7</v>
      </c>
      <c r="D878" s="27" t="s">
        <v>10</v>
      </c>
      <c r="E878" s="27" t="s">
        <v>15</v>
      </c>
    </row>
    <row r="879" spans="1:5">
      <c r="A879" t="str">
        <f>"ID_C "&amp;LEFT(Tab_Clients[[#This Row],[Client_Name]],1)&amp;LEFT(Tab_Clients[[#This Row],[Customer Type]],1)&amp;LEFT(Tab_Clients[[#This Row],[City]],1)&amp;" "&amp;TEXT(ROW()-1,"0000")</f>
        <v>ID_C NMM 0878</v>
      </c>
      <c r="B879" s="27" t="s">
        <v>238</v>
      </c>
      <c r="C879" s="27" t="s">
        <v>11</v>
      </c>
      <c r="D879" s="27" t="s">
        <v>8</v>
      </c>
      <c r="E879" s="27" t="s">
        <v>12</v>
      </c>
    </row>
    <row r="880" spans="1:5" hidden="1">
      <c r="A880" t="str">
        <f>"ID_C "&amp;LEFT(Tab_Clients[[#This Row],[Client_Name]],1)&amp;LEFT(Tab_Clients[[#This Row],[Customer Type]],1)&amp;LEFT(Tab_Clients[[#This Row],[City]],1)&amp;" "&amp;TEXT(ROW()-1,"0000")</f>
        <v>ID_C ANN 0879</v>
      </c>
      <c r="B880" s="27" t="s">
        <v>363</v>
      </c>
      <c r="C880" s="27" t="s">
        <v>7</v>
      </c>
      <c r="D880" s="27" t="s">
        <v>10</v>
      </c>
      <c r="E880" s="27" t="s">
        <v>9</v>
      </c>
    </row>
    <row r="881" spans="1:5">
      <c r="A881" t="str">
        <f>"ID_C "&amp;LEFT(Tab_Clients[[#This Row],[Client_Name]],1)&amp;LEFT(Tab_Clients[[#This Row],[Customer Type]],1)&amp;LEFT(Tab_Clients[[#This Row],[City]],1)&amp;" "&amp;TEXT(ROW()-1,"0000")</f>
        <v>ID_C VNN 0880</v>
      </c>
      <c r="B881" s="27" t="s">
        <v>137</v>
      </c>
      <c r="C881" s="27" t="s">
        <v>11</v>
      </c>
      <c r="D881" s="27" t="s">
        <v>10</v>
      </c>
      <c r="E881" s="27" t="s">
        <v>9</v>
      </c>
    </row>
    <row r="882" spans="1:5" hidden="1">
      <c r="A882" t="str">
        <f>"ID_C "&amp;LEFT(Tab_Clients[[#This Row],[Client_Name]],1)&amp;LEFT(Tab_Clients[[#This Row],[Customer Type]],1)&amp;LEFT(Tab_Clients[[#This Row],[City]],1)&amp;" "&amp;TEXT(ROW()-1,"0000")</f>
        <v>ID_C LMY 0881</v>
      </c>
      <c r="B882" s="27" t="s">
        <v>481</v>
      </c>
      <c r="C882" s="27" t="s">
        <v>7</v>
      </c>
      <c r="D882" s="27" t="s">
        <v>8</v>
      </c>
      <c r="E882" s="27" t="s">
        <v>15</v>
      </c>
    </row>
    <row r="883" spans="1:5">
      <c r="A883" t="str">
        <f>"ID_C "&amp;LEFT(Tab_Clients[[#This Row],[Client_Name]],1)&amp;LEFT(Tab_Clients[[#This Row],[Customer Type]],1)&amp;LEFT(Tab_Clients[[#This Row],[City]],1)&amp;" "&amp;TEXT(ROW()-1,"0000")</f>
        <v>ID_C AMY 0882</v>
      </c>
      <c r="B883" s="27" t="s">
        <v>426</v>
      </c>
      <c r="C883" s="27" t="s">
        <v>11</v>
      </c>
      <c r="D883" s="27" t="s">
        <v>8</v>
      </c>
      <c r="E883" s="27" t="s">
        <v>15</v>
      </c>
    </row>
    <row r="884" spans="1:5" hidden="1">
      <c r="A884" t="str">
        <f>"ID_C "&amp;LEFT(Tab_Clients[[#This Row],[Client_Name]],1)&amp;LEFT(Tab_Clients[[#This Row],[Customer Type]],1)&amp;LEFT(Tab_Clients[[#This Row],[City]],1)&amp;" "&amp;TEXT(ROW()-1,"0000")</f>
        <v>ID_C DMM 0883</v>
      </c>
      <c r="B884" s="27" t="s">
        <v>39</v>
      </c>
      <c r="C884" s="27" t="s">
        <v>7</v>
      </c>
      <c r="D884" s="27" t="s">
        <v>8</v>
      </c>
      <c r="E884" s="27" t="s">
        <v>12</v>
      </c>
    </row>
    <row r="885" spans="1:5">
      <c r="A885" t="str">
        <f>"ID_C "&amp;LEFT(Tab_Clients[[#This Row],[Client_Name]],1)&amp;LEFT(Tab_Clients[[#This Row],[Customer Type]],1)&amp;LEFT(Tab_Clients[[#This Row],[City]],1)&amp;" "&amp;TEXT(ROW()-1,"0000")</f>
        <v>ID_C LNN 0884</v>
      </c>
      <c r="B885" s="27" t="s">
        <v>128</v>
      </c>
      <c r="C885" s="27" t="s">
        <v>11</v>
      </c>
      <c r="D885" s="27" t="s">
        <v>10</v>
      </c>
      <c r="E885" s="27" t="s">
        <v>9</v>
      </c>
    </row>
    <row r="886" spans="1:5" hidden="1">
      <c r="A886" t="str">
        <f>"ID_C "&amp;LEFT(Tab_Clients[[#This Row],[Client_Name]],1)&amp;LEFT(Tab_Clients[[#This Row],[Customer Type]],1)&amp;LEFT(Tab_Clients[[#This Row],[City]],1)&amp;" "&amp;TEXT(ROW()-1,"0000")</f>
        <v>ID_C RMN 0885</v>
      </c>
      <c r="B886" s="27" t="s">
        <v>103</v>
      </c>
      <c r="C886" s="27" t="s">
        <v>7</v>
      </c>
      <c r="D886" s="27" t="s">
        <v>8</v>
      </c>
      <c r="E886" s="27" t="s">
        <v>9</v>
      </c>
    </row>
    <row r="887" spans="1:5">
      <c r="A887" t="str">
        <f>"ID_C "&amp;LEFT(Tab_Clients[[#This Row],[Client_Name]],1)&amp;LEFT(Tab_Clients[[#This Row],[Customer Type]],1)&amp;LEFT(Tab_Clients[[#This Row],[City]],1)&amp;" "&amp;TEXT(ROW()-1,"0000")</f>
        <v>ID_C AMY 0886</v>
      </c>
      <c r="B887" s="27" t="s">
        <v>155</v>
      </c>
      <c r="C887" s="27" t="s">
        <v>11</v>
      </c>
      <c r="D887" s="27" t="s">
        <v>8</v>
      </c>
      <c r="E887" s="27" t="s">
        <v>15</v>
      </c>
    </row>
    <row r="888" spans="1:5" hidden="1">
      <c r="A888" t="str">
        <f>"ID_C "&amp;LEFT(Tab_Clients[[#This Row],[Client_Name]],1)&amp;LEFT(Tab_Clients[[#This Row],[Customer Type]],1)&amp;LEFT(Tab_Clients[[#This Row],[City]],1)&amp;" "&amp;TEXT(ROW()-1,"0000")</f>
        <v>ID_C AMY 0887</v>
      </c>
      <c r="B888" s="27" t="s">
        <v>194</v>
      </c>
      <c r="C888" s="27" t="s">
        <v>7</v>
      </c>
      <c r="D888" s="27" t="s">
        <v>8</v>
      </c>
      <c r="E888" s="27" t="s">
        <v>15</v>
      </c>
    </row>
    <row r="889" spans="1:5">
      <c r="A889" t="str">
        <f>"ID_C "&amp;LEFT(Tab_Clients[[#This Row],[Client_Name]],1)&amp;LEFT(Tab_Clients[[#This Row],[Customer Type]],1)&amp;LEFT(Tab_Clients[[#This Row],[City]],1)&amp;" "&amp;TEXT(ROW()-1,"0000")</f>
        <v>ID_C ANM 0888</v>
      </c>
      <c r="B889" s="27" t="s">
        <v>482</v>
      </c>
      <c r="C889" s="27" t="s">
        <v>11</v>
      </c>
      <c r="D889" s="27" t="s">
        <v>10</v>
      </c>
      <c r="E889" s="27" t="s">
        <v>12</v>
      </c>
    </row>
    <row r="890" spans="1:5" hidden="1">
      <c r="A890" t="str">
        <f>"ID_C "&amp;LEFT(Tab_Clients[[#This Row],[Client_Name]],1)&amp;LEFT(Tab_Clients[[#This Row],[Customer Type]],1)&amp;LEFT(Tab_Clients[[#This Row],[City]],1)&amp;" "&amp;TEXT(ROW()-1,"0000")</f>
        <v>ID_C KMN 0889</v>
      </c>
      <c r="B890" s="27" t="s">
        <v>48</v>
      </c>
      <c r="C890" s="27" t="s">
        <v>7</v>
      </c>
      <c r="D890" s="27" t="s">
        <v>8</v>
      </c>
      <c r="E890" s="27" t="s">
        <v>9</v>
      </c>
    </row>
    <row r="891" spans="1:5">
      <c r="A891" t="str">
        <f>"ID_C "&amp;LEFT(Tab_Clients[[#This Row],[Client_Name]],1)&amp;LEFT(Tab_Clients[[#This Row],[Customer Type]],1)&amp;LEFT(Tab_Clients[[#This Row],[City]],1)&amp;" "&amp;TEXT(ROW()-1,"0000")</f>
        <v>ID_C RMN 0890</v>
      </c>
      <c r="B891" s="27" t="s">
        <v>483</v>
      </c>
      <c r="C891" s="27" t="s">
        <v>11</v>
      </c>
      <c r="D891" s="27" t="s">
        <v>8</v>
      </c>
      <c r="E891" s="27" t="s">
        <v>9</v>
      </c>
    </row>
    <row r="892" spans="1:5" hidden="1">
      <c r="A892" t="str">
        <f>"ID_C "&amp;LEFT(Tab_Clients[[#This Row],[Client_Name]],1)&amp;LEFT(Tab_Clients[[#This Row],[Customer Type]],1)&amp;LEFT(Tab_Clients[[#This Row],[City]],1)&amp;" "&amp;TEXT(ROW()-1,"0000")</f>
        <v>ID_C KMY 0891</v>
      </c>
      <c r="B892" s="27" t="s">
        <v>484</v>
      </c>
      <c r="C892" s="27" t="s">
        <v>7</v>
      </c>
      <c r="D892" s="27" t="s">
        <v>8</v>
      </c>
      <c r="E892" s="27" t="s">
        <v>15</v>
      </c>
    </row>
    <row r="893" spans="1:5">
      <c r="A893" t="str">
        <f>"ID_C "&amp;LEFT(Tab_Clients[[#This Row],[Client_Name]],1)&amp;LEFT(Tab_Clients[[#This Row],[Customer Type]],1)&amp;LEFT(Tab_Clients[[#This Row],[City]],1)&amp;" "&amp;TEXT(ROW()-1,"0000")</f>
        <v>ID_C ANY 0892</v>
      </c>
      <c r="B893" s="27" t="s">
        <v>336</v>
      </c>
      <c r="C893" s="27" t="s">
        <v>11</v>
      </c>
      <c r="D893" s="27" t="s">
        <v>10</v>
      </c>
      <c r="E893" s="27" t="s">
        <v>15</v>
      </c>
    </row>
    <row r="894" spans="1:5" hidden="1">
      <c r="A894" t="str">
        <f>"ID_C "&amp;LEFT(Tab_Clients[[#This Row],[Client_Name]],1)&amp;LEFT(Tab_Clients[[#This Row],[Customer Type]],1)&amp;LEFT(Tab_Clients[[#This Row],[City]],1)&amp;" "&amp;TEXT(ROW()-1,"0000")</f>
        <v>ID_C LMM 0893</v>
      </c>
      <c r="B894" s="27" t="s">
        <v>359</v>
      </c>
      <c r="C894" s="27" t="s">
        <v>7</v>
      </c>
      <c r="D894" s="27" t="s">
        <v>8</v>
      </c>
      <c r="E894" s="27" t="s">
        <v>12</v>
      </c>
    </row>
    <row r="895" spans="1:5">
      <c r="A895" t="str">
        <f>"ID_C "&amp;LEFT(Tab_Clients[[#This Row],[Client_Name]],1)&amp;LEFT(Tab_Clients[[#This Row],[Customer Type]],1)&amp;LEFT(Tab_Clients[[#This Row],[City]],1)&amp;" "&amp;TEXT(ROW()-1,"0000")</f>
        <v>ID_C SMN 0894</v>
      </c>
      <c r="B895" s="27" t="s">
        <v>187</v>
      </c>
      <c r="C895" s="27" t="s">
        <v>11</v>
      </c>
      <c r="D895" s="27" t="s">
        <v>8</v>
      </c>
      <c r="E895" s="27" t="s">
        <v>9</v>
      </c>
    </row>
    <row r="896" spans="1:5" hidden="1">
      <c r="A896" t="str">
        <f>"ID_C "&amp;LEFT(Tab_Clients[[#This Row],[Client_Name]],1)&amp;LEFT(Tab_Clients[[#This Row],[Customer Type]],1)&amp;LEFT(Tab_Clients[[#This Row],[City]],1)&amp;" "&amp;TEXT(ROW()-1,"0000")</f>
        <v>ID_C SMN 0895</v>
      </c>
      <c r="B896" s="27" t="s">
        <v>100</v>
      </c>
      <c r="C896" s="27" t="s">
        <v>7</v>
      </c>
      <c r="D896" s="27" t="s">
        <v>8</v>
      </c>
      <c r="E896" s="27" t="s">
        <v>9</v>
      </c>
    </row>
    <row r="897" spans="1:5">
      <c r="A897" t="str">
        <f>"ID_C "&amp;LEFT(Tab_Clients[[#This Row],[Client_Name]],1)&amp;LEFT(Tab_Clients[[#This Row],[Customer Type]],1)&amp;LEFT(Tab_Clients[[#This Row],[City]],1)&amp;" "&amp;TEXT(ROW()-1,"0000")</f>
        <v>ID_C ANY 0896</v>
      </c>
      <c r="B897" s="27" t="s">
        <v>180</v>
      </c>
      <c r="C897" s="27" t="s">
        <v>11</v>
      </c>
      <c r="D897" s="27" t="s">
        <v>10</v>
      </c>
      <c r="E897" s="27" t="s">
        <v>15</v>
      </c>
    </row>
    <row r="898" spans="1:5" hidden="1">
      <c r="A898" t="str">
        <f>"ID_C "&amp;LEFT(Tab_Clients[[#This Row],[Client_Name]],1)&amp;LEFT(Tab_Clients[[#This Row],[Customer Type]],1)&amp;LEFT(Tab_Clients[[#This Row],[City]],1)&amp;" "&amp;TEXT(ROW()-1,"0000")</f>
        <v>ID_C PMY 0897</v>
      </c>
      <c r="B898" s="27" t="s">
        <v>56</v>
      </c>
      <c r="C898" s="27" t="s">
        <v>7</v>
      </c>
      <c r="D898" s="27" t="s">
        <v>8</v>
      </c>
      <c r="E898" s="27" t="s">
        <v>15</v>
      </c>
    </row>
    <row r="899" spans="1:5">
      <c r="A899" t="str">
        <f>"ID_C "&amp;LEFT(Tab_Clients[[#This Row],[Client_Name]],1)&amp;LEFT(Tab_Clients[[#This Row],[Customer Type]],1)&amp;LEFT(Tab_Clients[[#This Row],[City]],1)&amp;" "&amp;TEXT(ROW()-1,"0000")</f>
        <v>ID_C VMM 0898</v>
      </c>
      <c r="B899" s="27" t="s">
        <v>229</v>
      </c>
      <c r="C899" s="27" t="s">
        <v>11</v>
      </c>
      <c r="D899" s="27" t="s">
        <v>8</v>
      </c>
      <c r="E899" s="27" t="s">
        <v>12</v>
      </c>
    </row>
    <row r="900" spans="1:5" hidden="1">
      <c r="A900" t="str">
        <f>"ID_C "&amp;LEFT(Tab_Clients[[#This Row],[Client_Name]],1)&amp;LEFT(Tab_Clients[[#This Row],[Customer Type]],1)&amp;LEFT(Tab_Clients[[#This Row],[City]],1)&amp;" "&amp;TEXT(ROW()-1,"0000")</f>
        <v>ID_C AMN 0899</v>
      </c>
      <c r="B900" s="27" t="s">
        <v>485</v>
      </c>
      <c r="C900" s="27" t="s">
        <v>7</v>
      </c>
      <c r="D900" s="27" t="s">
        <v>8</v>
      </c>
      <c r="E900" s="27" t="s">
        <v>9</v>
      </c>
    </row>
    <row r="901" spans="1:5">
      <c r="A901" t="str">
        <f>"ID_C "&amp;LEFT(Tab_Clients[[#This Row],[Client_Name]],1)&amp;LEFT(Tab_Clients[[#This Row],[Customer Type]],1)&amp;LEFT(Tab_Clients[[#This Row],[City]],1)&amp;" "&amp;TEXT(ROW()-1,"0000")</f>
        <v>ID_C SNN 0900</v>
      </c>
      <c r="B901" s="27" t="s">
        <v>469</v>
      </c>
      <c r="C901" s="27" t="s">
        <v>11</v>
      </c>
      <c r="D901" s="27" t="s">
        <v>10</v>
      </c>
      <c r="E901" s="27" t="s">
        <v>9</v>
      </c>
    </row>
    <row r="902" spans="1:5" hidden="1">
      <c r="A902" t="str">
        <f>"ID_C "&amp;LEFT(Tab_Clients[[#This Row],[Client_Name]],1)&amp;LEFT(Tab_Clients[[#This Row],[Customer Type]],1)&amp;LEFT(Tab_Clients[[#This Row],[City]],1)&amp;" "&amp;TEXT(ROW()-1,"0000")</f>
        <v>ID_C DMY 0901</v>
      </c>
      <c r="B902" s="27" t="s">
        <v>130</v>
      </c>
      <c r="C902" s="27" t="s">
        <v>7</v>
      </c>
      <c r="D902" s="27" t="s">
        <v>8</v>
      </c>
      <c r="E902" s="27" t="s">
        <v>15</v>
      </c>
    </row>
    <row r="903" spans="1:5">
      <c r="A903" t="str">
        <f>"ID_C "&amp;LEFT(Tab_Clients[[#This Row],[Client_Name]],1)&amp;LEFT(Tab_Clients[[#This Row],[Customer Type]],1)&amp;LEFT(Tab_Clients[[#This Row],[City]],1)&amp;" "&amp;TEXT(ROW()-1,"0000")</f>
        <v>ID_C RMY 0902</v>
      </c>
      <c r="B903" s="27" t="s">
        <v>486</v>
      </c>
      <c r="C903" s="27" t="s">
        <v>11</v>
      </c>
      <c r="D903" s="27" t="s">
        <v>8</v>
      </c>
      <c r="E903" s="27" t="s">
        <v>15</v>
      </c>
    </row>
    <row r="904" spans="1:5" hidden="1">
      <c r="A904" t="str">
        <f>"ID_C "&amp;LEFT(Tab_Clients[[#This Row],[Client_Name]],1)&amp;LEFT(Tab_Clients[[#This Row],[Customer Type]],1)&amp;LEFT(Tab_Clients[[#This Row],[City]],1)&amp;" "&amp;TEXT(ROW()-1,"0000")</f>
        <v>ID_C VMM 0903</v>
      </c>
      <c r="B904" s="27" t="s">
        <v>6</v>
      </c>
      <c r="C904" s="27" t="s">
        <v>7</v>
      </c>
      <c r="D904" s="27" t="s">
        <v>8</v>
      </c>
      <c r="E904" s="27" t="s">
        <v>12</v>
      </c>
    </row>
    <row r="905" spans="1:5">
      <c r="A905" t="str">
        <f>"ID_C "&amp;LEFT(Tab_Clients[[#This Row],[Client_Name]],1)&amp;LEFT(Tab_Clients[[#This Row],[Customer Type]],1)&amp;LEFT(Tab_Clients[[#This Row],[City]],1)&amp;" "&amp;TEXT(ROW()-1,"0000")</f>
        <v>ID_C SNN 0904</v>
      </c>
      <c r="B905" s="27" t="s">
        <v>379</v>
      </c>
      <c r="C905" s="27" t="s">
        <v>11</v>
      </c>
      <c r="D905" s="27" t="s">
        <v>10</v>
      </c>
      <c r="E905" s="27" t="s">
        <v>9</v>
      </c>
    </row>
    <row r="906" spans="1:5" hidden="1">
      <c r="A906" t="str">
        <f>"ID_C "&amp;LEFT(Tab_Clients[[#This Row],[Client_Name]],1)&amp;LEFT(Tab_Clients[[#This Row],[Customer Type]],1)&amp;LEFT(Tab_Clients[[#This Row],[City]],1)&amp;" "&amp;TEXT(ROW()-1,"0000")</f>
        <v>ID_C PMN 0905</v>
      </c>
      <c r="B906" s="27" t="s">
        <v>186</v>
      </c>
      <c r="C906" s="27" t="s">
        <v>7</v>
      </c>
      <c r="D906" s="27" t="s">
        <v>8</v>
      </c>
      <c r="E906" s="27" t="s">
        <v>9</v>
      </c>
    </row>
    <row r="907" spans="1:5">
      <c r="A907" t="str">
        <f>"ID_C "&amp;LEFT(Tab_Clients[[#This Row],[Client_Name]],1)&amp;LEFT(Tab_Clients[[#This Row],[Customer Type]],1)&amp;LEFT(Tab_Clients[[#This Row],[City]],1)&amp;" "&amp;TEXT(ROW()-1,"0000")</f>
        <v>ID_C AMY 0906</v>
      </c>
      <c r="B907" s="27" t="s">
        <v>487</v>
      </c>
      <c r="C907" s="27" t="s">
        <v>11</v>
      </c>
      <c r="D907" s="27" t="s">
        <v>8</v>
      </c>
      <c r="E907" s="27" t="s">
        <v>15</v>
      </c>
    </row>
    <row r="908" spans="1:5" hidden="1">
      <c r="A908" t="str">
        <f>"ID_C "&amp;LEFT(Tab_Clients[[#This Row],[Client_Name]],1)&amp;LEFT(Tab_Clients[[#This Row],[Customer Type]],1)&amp;LEFT(Tab_Clients[[#This Row],[City]],1)&amp;" "&amp;TEXT(ROW()-1,"0000")</f>
        <v>ID_C PMY 0907</v>
      </c>
      <c r="B908" s="27" t="s">
        <v>488</v>
      </c>
      <c r="C908" s="27" t="s">
        <v>7</v>
      </c>
      <c r="D908" s="27" t="s">
        <v>8</v>
      </c>
      <c r="E908" s="27" t="s">
        <v>15</v>
      </c>
    </row>
    <row r="909" spans="1:5">
      <c r="A909" t="str">
        <f>"ID_C "&amp;LEFT(Tab_Clients[[#This Row],[Client_Name]],1)&amp;LEFT(Tab_Clients[[#This Row],[Customer Type]],1)&amp;LEFT(Tab_Clients[[#This Row],[City]],1)&amp;" "&amp;TEXT(ROW()-1,"0000")</f>
        <v>ID_C SNM 0908</v>
      </c>
      <c r="B909" s="27" t="s">
        <v>489</v>
      </c>
      <c r="C909" s="27" t="s">
        <v>11</v>
      </c>
      <c r="D909" s="27" t="s">
        <v>10</v>
      </c>
      <c r="E909" s="27" t="s">
        <v>12</v>
      </c>
    </row>
    <row r="910" spans="1:5" hidden="1">
      <c r="A910" t="str">
        <f>"ID_C "&amp;LEFT(Tab_Clients[[#This Row],[Client_Name]],1)&amp;LEFT(Tab_Clients[[#This Row],[Customer Type]],1)&amp;LEFT(Tab_Clients[[#This Row],[City]],1)&amp;" "&amp;TEXT(ROW()-1,"0000")</f>
        <v>ID_C AMN 0909</v>
      </c>
      <c r="B910" s="27" t="s">
        <v>490</v>
      </c>
      <c r="C910" s="27" t="s">
        <v>7</v>
      </c>
      <c r="D910" s="27" t="s">
        <v>8</v>
      </c>
      <c r="E910" s="27" t="s">
        <v>9</v>
      </c>
    </row>
    <row r="911" spans="1:5">
      <c r="A911" t="str">
        <f>"ID_C "&amp;LEFT(Tab_Clients[[#This Row],[Client_Name]],1)&amp;LEFT(Tab_Clients[[#This Row],[Customer Type]],1)&amp;LEFT(Tab_Clients[[#This Row],[City]],1)&amp;" "&amp;TEXT(ROW()-1,"0000")</f>
        <v>ID_C AMN 0910</v>
      </c>
      <c r="B911" s="27" t="s">
        <v>168</v>
      </c>
      <c r="C911" s="27" t="s">
        <v>11</v>
      </c>
      <c r="D911" s="27" t="s">
        <v>8</v>
      </c>
      <c r="E911" s="27" t="s">
        <v>9</v>
      </c>
    </row>
    <row r="912" spans="1:5" hidden="1">
      <c r="A912" t="str">
        <f>"ID_C "&amp;LEFT(Tab_Clients[[#This Row],[Client_Name]],1)&amp;LEFT(Tab_Clients[[#This Row],[Customer Type]],1)&amp;LEFT(Tab_Clients[[#This Row],[City]],1)&amp;" "&amp;TEXT(ROW()-1,"0000")</f>
        <v>ID_C KMY 0911</v>
      </c>
      <c r="B912" s="27" t="s">
        <v>491</v>
      </c>
      <c r="C912" s="27" t="s">
        <v>7</v>
      </c>
      <c r="D912" s="27" t="s">
        <v>8</v>
      </c>
      <c r="E912" s="27" t="s">
        <v>15</v>
      </c>
    </row>
    <row r="913" spans="1:5">
      <c r="A913" t="str">
        <f>"ID_C "&amp;LEFT(Tab_Clients[[#This Row],[Client_Name]],1)&amp;LEFT(Tab_Clients[[#This Row],[Customer Type]],1)&amp;LEFT(Tab_Clients[[#This Row],[City]],1)&amp;" "&amp;TEXT(ROW()-1,"0000")</f>
        <v>ID_C NNY 0912</v>
      </c>
      <c r="B913" s="27" t="s">
        <v>492</v>
      </c>
      <c r="C913" s="27" t="s">
        <v>11</v>
      </c>
      <c r="D913" s="27" t="s">
        <v>10</v>
      </c>
      <c r="E913" s="27" t="s">
        <v>15</v>
      </c>
    </row>
    <row r="914" spans="1:5" hidden="1">
      <c r="A914" t="str">
        <f>"ID_C "&amp;LEFT(Tab_Clients[[#This Row],[Client_Name]],1)&amp;LEFT(Tab_Clients[[#This Row],[Customer Type]],1)&amp;LEFT(Tab_Clients[[#This Row],[City]],1)&amp;" "&amp;TEXT(ROW()-1,"0000")</f>
        <v>ID_C MMM 0913</v>
      </c>
      <c r="B914" s="27" t="s">
        <v>234</v>
      </c>
      <c r="C914" s="27" t="s">
        <v>7</v>
      </c>
      <c r="D914" s="27" t="s">
        <v>8</v>
      </c>
      <c r="E914" s="27" t="s">
        <v>12</v>
      </c>
    </row>
    <row r="915" spans="1:5">
      <c r="A915" t="str">
        <f>"ID_C "&amp;LEFT(Tab_Clients[[#This Row],[Client_Name]],1)&amp;LEFT(Tab_Clients[[#This Row],[Customer Type]],1)&amp;LEFT(Tab_Clients[[#This Row],[City]],1)&amp;" "&amp;TEXT(ROW()-1,"0000")</f>
        <v>ID_C KMN 0914</v>
      </c>
      <c r="B915" s="27" t="s">
        <v>13</v>
      </c>
      <c r="C915" s="27" t="s">
        <v>11</v>
      </c>
      <c r="D915" s="27" t="s">
        <v>8</v>
      </c>
      <c r="E915" s="27" t="s">
        <v>9</v>
      </c>
    </row>
    <row r="916" spans="1:5" hidden="1">
      <c r="A916" t="str">
        <f>"ID_C "&amp;LEFT(Tab_Clients[[#This Row],[Client_Name]],1)&amp;LEFT(Tab_Clients[[#This Row],[Customer Type]],1)&amp;LEFT(Tab_Clients[[#This Row],[City]],1)&amp;" "&amp;TEXT(ROW()-1,"0000")</f>
        <v>ID_C NMN 0915</v>
      </c>
      <c r="B916" s="27" t="s">
        <v>493</v>
      </c>
      <c r="C916" s="27" t="s">
        <v>7</v>
      </c>
      <c r="D916" s="27" t="s">
        <v>8</v>
      </c>
      <c r="E916" s="27" t="s">
        <v>9</v>
      </c>
    </row>
    <row r="917" spans="1:5">
      <c r="A917" t="str">
        <f>"ID_C "&amp;LEFT(Tab_Clients[[#This Row],[Client_Name]],1)&amp;LEFT(Tab_Clients[[#This Row],[Customer Type]],1)&amp;LEFT(Tab_Clients[[#This Row],[City]],1)&amp;" "&amp;TEXT(ROW()-1,"0000")</f>
        <v>ID_C ANY 0916</v>
      </c>
      <c r="B917" s="27" t="s">
        <v>264</v>
      </c>
      <c r="C917" s="27" t="s">
        <v>11</v>
      </c>
      <c r="D917" s="27" t="s">
        <v>10</v>
      </c>
      <c r="E917" s="27" t="s">
        <v>15</v>
      </c>
    </row>
    <row r="918" spans="1:5" hidden="1">
      <c r="A918" t="str">
        <f>"ID_C "&amp;LEFT(Tab_Clients[[#This Row],[Client_Name]],1)&amp;LEFT(Tab_Clients[[#This Row],[Customer Type]],1)&amp;LEFT(Tab_Clients[[#This Row],[City]],1)&amp;" "&amp;TEXT(ROW()-1,"0000")</f>
        <v>ID_C PMY 0917</v>
      </c>
      <c r="B918" s="27" t="s">
        <v>14</v>
      </c>
      <c r="C918" s="27" t="s">
        <v>7</v>
      </c>
      <c r="D918" s="27" t="s">
        <v>8</v>
      </c>
      <c r="E918" s="27" t="s">
        <v>15</v>
      </c>
    </row>
    <row r="919" spans="1:5">
      <c r="A919" t="str">
        <f>"ID_C "&amp;LEFT(Tab_Clients[[#This Row],[Client_Name]],1)&amp;LEFT(Tab_Clients[[#This Row],[Customer Type]],1)&amp;LEFT(Tab_Clients[[#This Row],[City]],1)&amp;" "&amp;TEXT(ROW()-1,"0000")</f>
        <v>ID_C VMM 0918</v>
      </c>
      <c r="B919" s="27" t="s">
        <v>250</v>
      </c>
      <c r="C919" s="27" t="s">
        <v>11</v>
      </c>
      <c r="D919" s="27" t="s">
        <v>8</v>
      </c>
      <c r="E919" s="27" t="s">
        <v>12</v>
      </c>
    </row>
    <row r="920" spans="1:5" hidden="1">
      <c r="A920" t="str">
        <f>"ID_C "&amp;LEFT(Tab_Clients[[#This Row],[Client_Name]],1)&amp;LEFT(Tab_Clients[[#This Row],[Customer Type]],1)&amp;LEFT(Tab_Clients[[#This Row],[City]],1)&amp;" "&amp;TEXT(ROW()-1,"0000")</f>
        <v>ID_C PMN 0919</v>
      </c>
      <c r="B920" s="27" t="s">
        <v>322</v>
      </c>
      <c r="C920" s="27" t="s">
        <v>7</v>
      </c>
      <c r="D920" s="27" t="s">
        <v>8</v>
      </c>
      <c r="E920" s="27" t="s">
        <v>9</v>
      </c>
    </row>
    <row r="921" spans="1:5">
      <c r="A921" t="str">
        <f>"ID_C "&amp;LEFT(Tab_Clients[[#This Row],[Client_Name]],1)&amp;LEFT(Tab_Clients[[#This Row],[Customer Type]],1)&amp;LEFT(Tab_Clients[[#This Row],[City]],1)&amp;" "&amp;TEXT(ROW()-1,"0000")</f>
        <v>ID_C RNN 0920</v>
      </c>
      <c r="B921" s="27" t="s">
        <v>104</v>
      </c>
      <c r="C921" s="27" t="s">
        <v>11</v>
      </c>
      <c r="D921" s="27" t="s">
        <v>10</v>
      </c>
      <c r="E921" s="27" t="s">
        <v>9</v>
      </c>
    </row>
    <row r="922" spans="1:5" hidden="1">
      <c r="A922" t="str">
        <f>"ID_C "&amp;LEFT(Tab_Clients[[#This Row],[Client_Name]],1)&amp;LEFT(Tab_Clients[[#This Row],[Customer Type]],1)&amp;LEFT(Tab_Clients[[#This Row],[City]],1)&amp;" "&amp;TEXT(ROW()-1,"0000")</f>
        <v>ID_C SMY 0921</v>
      </c>
      <c r="B922" s="27" t="s">
        <v>190</v>
      </c>
      <c r="C922" s="27" t="s">
        <v>7</v>
      </c>
      <c r="D922" s="27" t="s">
        <v>8</v>
      </c>
      <c r="E922" s="27" t="s">
        <v>15</v>
      </c>
    </row>
    <row r="923" spans="1:5">
      <c r="A923" t="str">
        <f>"ID_C "&amp;LEFT(Tab_Clients[[#This Row],[Client_Name]],1)&amp;LEFT(Tab_Clients[[#This Row],[Customer Type]],1)&amp;LEFT(Tab_Clients[[#This Row],[City]],1)&amp;" "&amp;TEXT(ROW()-1,"0000")</f>
        <v>ID_C VMY 0922</v>
      </c>
      <c r="B923" s="27" t="s">
        <v>175</v>
      </c>
      <c r="C923" s="27" t="s">
        <v>11</v>
      </c>
      <c r="D923" s="27" t="s">
        <v>8</v>
      </c>
      <c r="E923" s="27" t="s">
        <v>15</v>
      </c>
    </row>
    <row r="924" spans="1:5" hidden="1">
      <c r="A924" t="str">
        <f>"ID_C "&amp;LEFT(Tab_Clients[[#This Row],[Client_Name]],1)&amp;LEFT(Tab_Clients[[#This Row],[Customer Type]],1)&amp;LEFT(Tab_Clients[[#This Row],[City]],1)&amp;" "&amp;TEXT(ROW()-1,"0000")</f>
        <v>ID_C AMM 0923</v>
      </c>
      <c r="B924" s="27" t="s">
        <v>125</v>
      </c>
      <c r="C924" s="27" t="s">
        <v>7</v>
      </c>
      <c r="D924" s="27" t="s">
        <v>8</v>
      </c>
      <c r="E924" s="27" t="s">
        <v>12</v>
      </c>
    </row>
    <row r="925" spans="1:5">
      <c r="A925" t="str">
        <f>"ID_C "&amp;LEFT(Tab_Clients[[#This Row],[Client_Name]],1)&amp;LEFT(Tab_Clients[[#This Row],[Customer Type]],1)&amp;LEFT(Tab_Clients[[#This Row],[City]],1)&amp;" "&amp;TEXT(ROW()-1,"0000")</f>
        <v>ID_C MNN 0924</v>
      </c>
      <c r="B925" s="27" t="s">
        <v>494</v>
      </c>
      <c r="C925" s="27" t="s">
        <v>11</v>
      </c>
      <c r="D925" s="27" t="s">
        <v>10</v>
      </c>
      <c r="E925" s="27" t="s">
        <v>9</v>
      </c>
    </row>
    <row r="926" spans="1:5" hidden="1">
      <c r="A926" t="str">
        <f>"ID_C "&amp;LEFT(Tab_Clients[[#This Row],[Client_Name]],1)&amp;LEFT(Tab_Clients[[#This Row],[Customer Type]],1)&amp;LEFT(Tab_Clients[[#This Row],[City]],1)&amp;" "&amp;TEXT(ROW()-1,"0000")</f>
        <v>ID_C IMN 0925</v>
      </c>
      <c r="B926" s="27" t="s">
        <v>127</v>
      </c>
      <c r="C926" s="27" t="s">
        <v>7</v>
      </c>
      <c r="D926" s="27" t="s">
        <v>8</v>
      </c>
      <c r="E926" s="27" t="s">
        <v>9</v>
      </c>
    </row>
    <row r="927" spans="1:5">
      <c r="A927" t="str">
        <f>"ID_C "&amp;LEFT(Tab_Clients[[#This Row],[Client_Name]],1)&amp;LEFT(Tab_Clients[[#This Row],[Customer Type]],1)&amp;LEFT(Tab_Clients[[#This Row],[City]],1)&amp;" "&amp;TEXT(ROW()-1,"0000")</f>
        <v>ID_C SMY 0926</v>
      </c>
      <c r="B927" s="27" t="s">
        <v>495</v>
      </c>
      <c r="C927" s="27" t="s">
        <v>11</v>
      </c>
      <c r="D927" s="27" t="s">
        <v>8</v>
      </c>
      <c r="E927" s="27" t="s">
        <v>15</v>
      </c>
    </row>
    <row r="928" spans="1:5" hidden="1">
      <c r="A928" t="str">
        <f>"ID_C "&amp;LEFT(Tab_Clients[[#This Row],[Client_Name]],1)&amp;LEFT(Tab_Clients[[#This Row],[Customer Type]],1)&amp;LEFT(Tab_Clients[[#This Row],[City]],1)&amp;" "&amp;TEXT(ROW()-1,"0000")</f>
        <v>ID_C DMY 0927</v>
      </c>
      <c r="B928" s="27" t="s">
        <v>407</v>
      </c>
      <c r="C928" s="27" t="s">
        <v>7</v>
      </c>
      <c r="D928" s="27" t="s">
        <v>8</v>
      </c>
      <c r="E928" s="27" t="s">
        <v>15</v>
      </c>
    </row>
    <row r="929" spans="1:5">
      <c r="A929" t="str">
        <f>"ID_C "&amp;LEFT(Tab_Clients[[#This Row],[Client_Name]],1)&amp;LEFT(Tab_Clients[[#This Row],[Customer Type]],1)&amp;LEFT(Tab_Clients[[#This Row],[City]],1)&amp;" "&amp;TEXT(ROW()-1,"0000")</f>
        <v>ID_C LNM 0928</v>
      </c>
      <c r="B929" s="27" t="s">
        <v>432</v>
      </c>
      <c r="C929" s="27" t="s">
        <v>11</v>
      </c>
      <c r="D929" s="27" t="s">
        <v>10</v>
      </c>
      <c r="E929" s="27" t="s">
        <v>12</v>
      </c>
    </row>
    <row r="930" spans="1:5" hidden="1">
      <c r="A930" t="str">
        <f>"ID_C "&amp;LEFT(Tab_Clients[[#This Row],[Client_Name]],1)&amp;LEFT(Tab_Clients[[#This Row],[Customer Type]],1)&amp;LEFT(Tab_Clients[[#This Row],[City]],1)&amp;" "&amp;TEXT(ROW()-1,"0000")</f>
        <v>ID_C KMN 0929</v>
      </c>
      <c r="B930" s="27" t="s">
        <v>392</v>
      </c>
      <c r="C930" s="27" t="s">
        <v>7</v>
      </c>
      <c r="D930" s="27" t="s">
        <v>8</v>
      </c>
      <c r="E930" s="27" t="s">
        <v>9</v>
      </c>
    </row>
    <row r="931" spans="1:5">
      <c r="A931" t="str">
        <f>"ID_C "&amp;LEFT(Tab_Clients[[#This Row],[Client_Name]],1)&amp;LEFT(Tab_Clients[[#This Row],[Customer Type]],1)&amp;LEFT(Tab_Clients[[#This Row],[City]],1)&amp;" "&amp;TEXT(ROW()-1,"0000")</f>
        <v>ID_C ANN 0930</v>
      </c>
      <c r="B931" s="27" t="s">
        <v>465</v>
      </c>
      <c r="C931" s="27" t="s">
        <v>11</v>
      </c>
      <c r="D931" s="27" t="s">
        <v>10</v>
      </c>
      <c r="E931" s="27" t="s">
        <v>9</v>
      </c>
    </row>
    <row r="932" spans="1:5" hidden="1">
      <c r="A932" t="str">
        <f>"ID_C "&amp;LEFT(Tab_Clients[[#This Row],[Client_Name]],1)&amp;LEFT(Tab_Clients[[#This Row],[Customer Type]],1)&amp;LEFT(Tab_Clients[[#This Row],[City]],1)&amp;" "&amp;TEXT(ROW()-1,"0000")</f>
        <v>ID_C PMY 0931</v>
      </c>
      <c r="B932" s="27" t="s">
        <v>294</v>
      </c>
      <c r="C932" s="27" t="s">
        <v>7</v>
      </c>
      <c r="D932" s="27" t="s">
        <v>8</v>
      </c>
      <c r="E932" s="27" t="s">
        <v>15</v>
      </c>
    </row>
    <row r="933" spans="1:5">
      <c r="A933" t="str">
        <f>"ID_C "&amp;LEFT(Tab_Clients[[#This Row],[Client_Name]],1)&amp;LEFT(Tab_Clients[[#This Row],[Customer Type]],1)&amp;LEFT(Tab_Clients[[#This Row],[City]],1)&amp;" "&amp;TEXT(ROW()-1,"0000")</f>
        <v>ID_C ANY 0932</v>
      </c>
      <c r="B933" s="27" t="s">
        <v>496</v>
      </c>
      <c r="C933" s="27" t="s">
        <v>11</v>
      </c>
      <c r="D933" s="27" t="s">
        <v>10</v>
      </c>
      <c r="E933" s="27" t="s">
        <v>15</v>
      </c>
    </row>
    <row r="934" spans="1:5" hidden="1">
      <c r="A934" t="str">
        <f>"ID_C "&amp;LEFT(Tab_Clients[[#This Row],[Client_Name]],1)&amp;LEFT(Tab_Clients[[#This Row],[Customer Type]],1)&amp;LEFT(Tab_Clients[[#This Row],[City]],1)&amp;" "&amp;TEXT(ROW()-1,"0000")</f>
        <v>ID_C SMM 0933</v>
      </c>
      <c r="B934" s="27" t="s">
        <v>495</v>
      </c>
      <c r="C934" s="27" t="s">
        <v>7</v>
      </c>
      <c r="D934" s="27" t="s">
        <v>8</v>
      </c>
      <c r="E934" s="27" t="s">
        <v>12</v>
      </c>
    </row>
    <row r="935" spans="1:5">
      <c r="A935" t="str">
        <f>"ID_C "&amp;LEFT(Tab_Clients[[#This Row],[Client_Name]],1)&amp;LEFT(Tab_Clients[[#This Row],[Customer Type]],1)&amp;LEFT(Tab_Clients[[#This Row],[City]],1)&amp;" "&amp;TEXT(ROW()-1,"0000")</f>
        <v>ID_C PNN 0934</v>
      </c>
      <c r="B935" s="27" t="s">
        <v>20</v>
      </c>
      <c r="C935" s="27" t="s">
        <v>11</v>
      </c>
      <c r="D935" s="27" t="s">
        <v>10</v>
      </c>
      <c r="E935" s="27" t="s">
        <v>9</v>
      </c>
    </row>
    <row r="936" spans="1:5" hidden="1">
      <c r="A936" t="str">
        <f>"ID_C "&amp;LEFT(Tab_Clients[[#This Row],[Client_Name]],1)&amp;LEFT(Tab_Clients[[#This Row],[Customer Type]],1)&amp;LEFT(Tab_Clients[[#This Row],[City]],1)&amp;" "&amp;TEXT(ROW()-1,"0000")</f>
        <v>ID_C AMN 0935</v>
      </c>
      <c r="B936" s="27" t="s">
        <v>29</v>
      </c>
      <c r="C936" s="27" t="s">
        <v>7</v>
      </c>
      <c r="D936" s="27" t="s">
        <v>8</v>
      </c>
      <c r="E936" s="27" t="s">
        <v>9</v>
      </c>
    </row>
    <row r="937" spans="1:5">
      <c r="A937" t="str">
        <f>"ID_C "&amp;LEFT(Tab_Clients[[#This Row],[Client_Name]],1)&amp;LEFT(Tab_Clients[[#This Row],[Customer Type]],1)&amp;LEFT(Tab_Clients[[#This Row],[City]],1)&amp;" "&amp;TEXT(ROW()-1,"0000")</f>
        <v>ID_C KNY 0936</v>
      </c>
      <c r="B937" s="27" t="s">
        <v>259</v>
      </c>
      <c r="C937" s="27" t="s">
        <v>11</v>
      </c>
      <c r="D937" s="27" t="s">
        <v>10</v>
      </c>
      <c r="E937" s="27" t="s">
        <v>15</v>
      </c>
    </row>
    <row r="938" spans="1:5" hidden="1">
      <c r="A938" t="str">
        <f>"ID_C "&amp;LEFT(Tab_Clients[[#This Row],[Client_Name]],1)&amp;LEFT(Tab_Clients[[#This Row],[Customer Type]],1)&amp;LEFT(Tab_Clients[[#This Row],[City]],1)&amp;" "&amp;TEXT(ROW()-1,"0000")</f>
        <v>ID_C PMY 0937</v>
      </c>
      <c r="B938" s="27" t="s">
        <v>471</v>
      </c>
      <c r="C938" s="27" t="s">
        <v>7</v>
      </c>
      <c r="D938" s="27" t="s">
        <v>8</v>
      </c>
      <c r="E938" s="27" t="s">
        <v>15</v>
      </c>
    </row>
    <row r="939" spans="1:5">
      <c r="A939" t="str">
        <f>"ID_C "&amp;LEFT(Tab_Clients[[#This Row],[Client_Name]],1)&amp;LEFT(Tab_Clients[[#This Row],[Customer Type]],1)&amp;LEFT(Tab_Clients[[#This Row],[City]],1)&amp;" "&amp;TEXT(ROW()-1,"0000")</f>
        <v>ID_C KNM 0938</v>
      </c>
      <c r="B939" s="27" t="s">
        <v>73</v>
      </c>
      <c r="C939" s="27" t="s">
        <v>11</v>
      </c>
      <c r="D939" s="27" t="s">
        <v>10</v>
      </c>
      <c r="E939" s="27" t="s">
        <v>12</v>
      </c>
    </row>
    <row r="940" spans="1:5" hidden="1">
      <c r="A940" t="str">
        <f>"ID_C "&amp;LEFT(Tab_Clients[[#This Row],[Client_Name]],1)&amp;LEFT(Tab_Clients[[#This Row],[Customer Type]],1)&amp;LEFT(Tab_Clients[[#This Row],[City]],1)&amp;" "&amp;TEXT(ROW()-1,"0000")</f>
        <v>ID_C NMN 0939</v>
      </c>
      <c r="B940" s="27" t="s">
        <v>378</v>
      </c>
      <c r="C940" s="27" t="s">
        <v>7</v>
      </c>
      <c r="D940" s="27" t="s">
        <v>8</v>
      </c>
      <c r="E940" s="27" t="s">
        <v>9</v>
      </c>
    </row>
    <row r="941" spans="1:5">
      <c r="A941" t="str">
        <f>"ID_C "&amp;LEFT(Tab_Clients[[#This Row],[Client_Name]],1)&amp;LEFT(Tab_Clients[[#This Row],[Customer Type]],1)&amp;LEFT(Tab_Clients[[#This Row],[City]],1)&amp;" "&amp;TEXT(ROW()-1,"0000")</f>
        <v>ID_C DNN 0940</v>
      </c>
      <c r="B941" s="27" t="s">
        <v>399</v>
      </c>
      <c r="C941" s="27" t="s">
        <v>11</v>
      </c>
      <c r="D941" s="27" t="s">
        <v>10</v>
      </c>
      <c r="E941" s="27" t="s">
        <v>9</v>
      </c>
    </row>
    <row r="942" spans="1:5" hidden="1">
      <c r="A942" t="str">
        <f>"ID_C "&amp;LEFT(Tab_Clients[[#This Row],[Client_Name]],1)&amp;LEFT(Tab_Clients[[#This Row],[Customer Type]],1)&amp;LEFT(Tab_Clients[[#This Row],[City]],1)&amp;" "&amp;TEXT(ROW()-1,"0000")</f>
        <v>ID_C NMY 0941</v>
      </c>
      <c r="B942" s="27" t="s">
        <v>197</v>
      </c>
      <c r="C942" s="27" t="s">
        <v>7</v>
      </c>
      <c r="D942" s="27" t="s">
        <v>8</v>
      </c>
      <c r="E942" s="27" t="s">
        <v>15</v>
      </c>
    </row>
    <row r="943" spans="1:5">
      <c r="A943" t="str">
        <f>"ID_C "&amp;LEFT(Tab_Clients[[#This Row],[Client_Name]],1)&amp;LEFT(Tab_Clients[[#This Row],[Customer Type]],1)&amp;LEFT(Tab_Clients[[#This Row],[City]],1)&amp;" "&amp;TEXT(ROW()-1,"0000")</f>
        <v>ID_C ANY 0942</v>
      </c>
      <c r="B943" s="27" t="s">
        <v>23</v>
      </c>
      <c r="C943" s="27" t="s">
        <v>11</v>
      </c>
      <c r="D943" s="27" t="s">
        <v>10</v>
      </c>
      <c r="E943" s="27" t="s">
        <v>15</v>
      </c>
    </row>
    <row r="944" spans="1:5" hidden="1">
      <c r="A944" t="str">
        <f>"ID_C "&amp;LEFT(Tab_Clients[[#This Row],[Client_Name]],1)&amp;LEFT(Tab_Clients[[#This Row],[Customer Type]],1)&amp;LEFT(Tab_Clients[[#This Row],[City]],1)&amp;" "&amp;TEXT(ROW()-1,"0000")</f>
        <v>ID_C PMM 0943</v>
      </c>
      <c r="B944" s="27" t="s">
        <v>497</v>
      </c>
      <c r="C944" s="27" t="s">
        <v>7</v>
      </c>
      <c r="D944" s="27" t="s">
        <v>8</v>
      </c>
      <c r="E944" s="27" t="s">
        <v>12</v>
      </c>
    </row>
    <row r="945" spans="1:5">
      <c r="A945" t="str">
        <f>"ID_C "&amp;LEFT(Tab_Clients[[#This Row],[Client_Name]],1)&amp;LEFT(Tab_Clients[[#This Row],[Customer Type]],1)&amp;LEFT(Tab_Clients[[#This Row],[City]],1)&amp;" "&amp;TEXT(ROW()-1,"0000")</f>
        <v>ID_C RNN 0944</v>
      </c>
      <c r="B945" s="27" t="s">
        <v>498</v>
      </c>
      <c r="C945" s="27" t="s">
        <v>11</v>
      </c>
      <c r="D945" s="27" t="s">
        <v>10</v>
      </c>
      <c r="E945" s="27" t="s">
        <v>9</v>
      </c>
    </row>
    <row r="946" spans="1:5" hidden="1">
      <c r="A946" t="str">
        <f>"ID_C "&amp;LEFT(Tab_Clients[[#This Row],[Client_Name]],1)&amp;LEFT(Tab_Clients[[#This Row],[Customer Type]],1)&amp;LEFT(Tab_Clients[[#This Row],[City]],1)&amp;" "&amp;TEXT(ROW()-1,"0000")</f>
        <v>ID_C RMN 0945</v>
      </c>
      <c r="B946" s="27" t="s">
        <v>199</v>
      </c>
      <c r="C946" s="27" t="s">
        <v>7</v>
      </c>
      <c r="D946" s="27" t="s">
        <v>8</v>
      </c>
      <c r="E946" s="27" t="s">
        <v>9</v>
      </c>
    </row>
    <row r="947" spans="1:5">
      <c r="A947" t="str">
        <f>"ID_C "&amp;LEFT(Tab_Clients[[#This Row],[Client_Name]],1)&amp;LEFT(Tab_Clients[[#This Row],[Customer Type]],1)&amp;LEFT(Tab_Clients[[#This Row],[City]],1)&amp;" "&amp;TEXT(ROW()-1,"0000")</f>
        <v>ID_C PNY 0946</v>
      </c>
      <c r="B947" s="27" t="s">
        <v>499</v>
      </c>
      <c r="C947" s="27" t="s">
        <v>11</v>
      </c>
      <c r="D947" s="27" t="s">
        <v>10</v>
      </c>
      <c r="E947" s="27" t="s">
        <v>15</v>
      </c>
    </row>
    <row r="948" spans="1:5" hidden="1">
      <c r="A948" t="str">
        <f>"ID_C "&amp;LEFT(Tab_Clients[[#This Row],[Client_Name]],1)&amp;LEFT(Tab_Clients[[#This Row],[Customer Type]],1)&amp;LEFT(Tab_Clients[[#This Row],[City]],1)&amp;" "&amp;TEXT(ROW()-1,"0000")</f>
        <v>ID_C SNY 0947</v>
      </c>
      <c r="B948" s="27" t="s">
        <v>151</v>
      </c>
      <c r="C948" s="27" t="s">
        <v>7</v>
      </c>
      <c r="D948" s="27" t="s">
        <v>10</v>
      </c>
      <c r="E948" s="27" t="s">
        <v>15</v>
      </c>
    </row>
    <row r="949" spans="1:5">
      <c r="A949" t="str">
        <f>"ID_C "&amp;LEFT(Tab_Clients[[#This Row],[Client_Name]],1)&amp;LEFT(Tab_Clients[[#This Row],[Customer Type]],1)&amp;LEFT(Tab_Clients[[#This Row],[City]],1)&amp;" "&amp;TEXT(ROW()-1,"0000")</f>
        <v>ID_C PMM 0948</v>
      </c>
      <c r="B949" s="27" t="s">
        <v>294</v>
      </c>
      <c r="C949" s="27" t="s">
        <v>11</v>
      </c>
      <c r="D949" s="27" t="s">
        <v>8</v>
      </c>
      <c r="E949" s="27" t="s">
        <v>12</v>
      </c>
    </row>
    <row r="950" spans="1:5" hidden="1">
      <c r="A950" t="str">
        <f>"ID_C "&amp;LEFT(Tab_Clients[[#This Row],[Client_Name]],1)&amp;LEFT(Tab_Clients[[#This Row],[Customer Type]],1)&amp;LEFT(Tab_Clients[[#This Row],[City]],1)&amp;" "&amp;TEXT(ROW()-1,"0000")</f>
        <v>ID_C IMN 0949</v>
      </c>
      <c r="B950" s="27" t="s">
        <v>272</v>
      </c>
      <c r="C950" s="27" t="s">
        <v>7</v>
      </c>
      <c r="D950" s="27" t="s">
        <v>8</v>
      </c>
      <c r="E950" s="27" t="s">
        <v>9</v>
      </c>
    </row>
    <row r="951" spans="1:5">
      <c r="A951" t="str">
        <f>"ID_C "&amp;LEFT(Tab_Clients[[#This Row],[Client_Name]],1)&amp;LEFT(Tab_Clients[[#This Row],[Customer Type]],1)&amp;LEFT(Tab_Clients[[#This Row],[City]],1)&amp;" "&amp;TEXT(ROW()-1,"0000")</f>
        <v>ID_C MMN 0950</v>
      </c>
      <c r="B951" s="27" t="s">
        <v>500</v>
      </c>
      <c r="C951" s="27" t="s">
        <v>11</v>
      </c>
      <c r="D951" s="27" t="s">
        <v>8</v>
      </c>
      <c r="E951" s="27" t="s">
        <v>9</v>
      </c>
    </row>
    <row r="952" spans="1:5" hidden="1">
      <c r="A952" t="str">
        <f>"ID_C "&amp;LEFT(Tab_Clients[[#This Row],[Client_Name]],1)&amp;LEFT(Tab_Clients[[#This Row],[Customer Type]],1)&amp;LEFT(Tab_Clients[[#This Row],[City]],1)&amp;" "&amp;TEXT(ROW()-1,"0000")</f>
        <v>ID_C SNY 0951</v>
      </c>
      <c r="B952" s="27" t="s">
        <v>162</v>
      </c>
      <c r="C952" s="27" t="s">
        <v>7</v>
      </c>
      <c r="D952" s="27" t="s">
        <v>10</v>
      </c>
      <c r="E952" s="27" t="s">
        <v>15</v>
      </c>
    </row>
    <row r="953" spans="1:5">
      <c r="A953" t="str">
        <f>"ID_C "&amp;LEFT(Tab_Clients[[#This Row],[Client_Name]],1)&amp;LEFT(Tab_Clients[[#This Row],[Customer Type]],1)&amp;LEFT(Tab_Clients[[#This Row],[City]],1)&amp;" "&amp;TEXT(ROW()-1,"0000")</f>
        <v>ID_C AMY 0952</v>
      </c>
      <c r="B953" s="27" t="s">
        <v>85</v>
      </c>
      <c r="C953" s="27" t="s">
        <v>11</v>
      </c>
      <c r="D953" s="27" t="s">
        <v>8</v>
      </c>
      <c r="E953" s="27" t="s">
        <v>15</v>
      </c>
    </row>
    <row r="954" spans="1:5" hidden="1">
      <c r="A954" t="str">
        <f>"ID_C "&amp;LEFT(Tab_Clients[[#This Row],[Client_Name]],1)&amp;LEFT(Tab_Clients[[#This Row],[Customer Type]],1)&amp;LEFT(Tab_Clients[[#This Row],[City]],1)&amp;" "&amp;TEXT(ROW()-1,"0000")</f>
        <v>ID_C AMM 0953</v>
      </c>
      <c r="B954" s="27" t="s">
        <v>501</v>
      </c>
      <c r="C954" s="27" t="s">
        <v>7</v>
      </c>
      <c r="D954" s="27" t="s">
        <v>8</v>
      </c>
      <c r="E954" s="27" t="s">
        <v>12</v>
      </c>
    </row>
    <row r="955" spans="1:5">
      <c r="A955" t="str">
        <f>"ID_C "&amp;LEFT(Tab_Clients[[#This Row],[Client_Name]],1)&amp;LEFT(Tab_Clients[[#This Row],[Customer Type]],1)&amp;LEFT(Tab_Clients[[#This Row],[City]],1)&amp;" "&amp;TEXT(ROW()-1,"0000")</f>
        <v>ID_C AMN 0954</v>
      </c>
      <c r="B955" s="27" t="s">
        <v>368</v>
      </c>
      <c r="C955" s="27" t="s">
        <v>11</v>
      </c>
      <c r="D955" s="27" t="s">
        <v>8</v>
      </c>
      <c r="E955" s="27" t="s">
        <v>9</v>
      </c>
    </row>
    <row r="956" spans="1:5" hidden="1">
      <c r="A956" t="str">
        <f>"ID_C "&amp;LEFT(Tab_Clients[[#This Row],[Client_Name]],1)&amp;LEFT(Tab_Clients[[#This Row],[Customer Type]],1)&amp;LEFT(Tab_Clients[[#This Row],[City]],1)&amp;" "&amp;TEXT(ROW()-1,"0000")</f>
        <v>ID_C RNN 0955</v>
      </c>
      <c r="B956" s="27" t="s">
        <v>371</v>
      </c>
      <c r="C956" s="27" t="s">
        <v>7</v>
      </c>
      <c r="D956" s="27" t="s">
        <v>10</v>
      </c>
      <c r="E956" s="27" t="s">
        <v>9</v>
      </c>
    </row>
    <row r="957" spans="1:5">
      <c r="A957" t="str">
        <f>"ID_C "&amp;LEFT(Tab_Clients[[#This Row],[Client_Name]],1)&amp;LEFT(Tab_Clients[[#This Row],[Customer Type]],1)&amp;LEFT(Tab_Clients[[#This Row],[City]],1)&amp;" "&amp;TEXT(ROW()-1,"0000")</f>
        <v>ID_C MMY 0956</v>
      </c>
      <c r="B957" s="27" t="s">
        <v>353</v>
      </c>
      <c r="C957" s="27" t="s">
        <v>11</v>
      </c>
      <c r="D957" s="27" t="s">
        <v>8</v>
      </c>
      <c r="E957" s="27" t="s">
        <v>15</v>
      </c>
    </row>
    <row r="958" spans="1:5" hidden="1">
      <c r="A958" t="str">
        <f>"ID_C "&amp;LEFT(Tab_Clients[[#This Row],[Client_Name]],1)&amp;LEFT(Tab_Clients[[#This Row],[Customer Type]],1)&amp;LEFT(Tab_Clients[[#This Row],[City]],1)&amp;" "&amp;TEXT(ROW()-1,"0000")</f>
        <v>ID_C MMY 0957</v>
      </c>
      <c r="B958" s="27" t="s">
        <v>350</v>
      </c>
      <c r="C958" s="27" t="s">
        <v>7</v>
      </c>
      <c r="D958" s="27" t="s">
        <v>8</v>
      </c>
      <c r="E958" s="27" t="s">
        <v>15</v>
      </c>
    </row>
    <row r="959" spans="1:5">
      <c r="A959" t="str">
        <f>"ID_C "&amp;LEFT(Tab_Clients[[#This Row],[Client_Name]],1)&amp;LEFT(Tab_Clients[[#This Row],[Customer Type]],1)&amp;LEFT(Tab_Clients[[#This Row],[City]],1)&amp;" "&amp;TEXT(ROW()-1,"0000")</f>
        <v>ID_C NMM 0958</v>
      </c>
      <c r="B959" s="27" t="s">
        <v>492</v>
      </c>
      <c r="C959" s="27" t="s">
        <v>11</v>
      </c>
      <c r="D959" s="27" t="s">
        <v>8</v>
      </c>
      <c r="E959" s="27" t="s">
        <v>12</v>
      </c>
    </row>
    <row r="960" spans="1:5" hidden="1">
      <c r="A960" t="str">
        <f>"ID_C "&amp;LEFT(Tab_Clients[[#This Row],[Client_Name]],1)&amp;LEFT(Tab_Clients[[#This Row],[Customer Type]],1)&amp;LEFT(Tab_Clients[[#This Row],[City]],1)&amp;" "&amp;TEXT(ROW()-1,"0000")</f>
        <v>ID_C RNN 0959</v>
      </c>
      <c r="B960" s="27" t="s">
        <v>110</v>
      </c>
      <c r="C960" s="27" t="s">
        <v>7</v>
      </c>
      <c r="D960" s="27" t="s">
        <v>10</v>
      </c>
      <c r="E960" s="27" t="s">
        <v>9</v>
      </c>
    </row>
    <row r="961" spans="1:5">
      <c r="A961" t="str">
        <f>"ID_C "&amp;LEFT(Tab_Clients[[#This Row],[Client_Name]],1)&amp;LEFT(Tab_Clients[[#This Row],[Customer Type]],1)&amp;LEFT(Tab_Clients[[#This Row],[City]],1)&amp;" "&amp;TEXT(ROW()-1,"0000")</f>
        <v>ID_C AMN 0960</v>
      </c>
      <c r="B961" s="27" t="s">
        <v>319</v>
      </c>
      <c r="C961" s="27" t="s">
        <v>11</v>
      </c>
      <c r="D961" s="27" t="s">
        <v>8</v>
      </c>
      <c r="E961" s="27" t="s">
        <v>9</v>
      </c>
    </row>
    <row r="962" spans="1:5" hidden="1">
      <c r="A962" t="str">
        <f>"ID_C "&amp;LEFT(Tab_Clients[[#This Row],[Client_Name]],1)&amp;LEFT(Tab_Clients[[#This Row],[Customer Type]],1)&amp;LEFT(Tab_Clients[[#This Row],[City]],1)&amp;" "&amp;TEXT(ROW()-1,"0000")</f>
        <v>ID_C RMY 0961</v>
      </c>
      <c r="B962" s="27" t="s">
        <v>473</v>
      </c>
      <c r="C962" s="27" t="s">
        <v>7</v>
      </c>
      <c r="D962" s="27" t="s">
        <v>8</v>
      </c>
      <c r="E962" s="27" t="s">
        <v>15</v>
      </c>
    </row>
    <row r="963" spans="1:5">
      <c r="A963" t="str">
        <f>"ID_C "&amp;LEFT(Tab_Clients[[#This Row],[Client_Name]],1)&amp;LEFT(Tab_Clients[[#This Row],[Customer Type]],1)&amp;LEFT(Tab_Clients[[#This Row],[City]],1)&amp;" "&amp;TEXT(ROW()-1,"0000")</f>
        <v>ID_C NMY 0962</v>
      </c>
      <c r="B963" s="27" t="s">
        <v>114</v>
      </c>
      <c r="C963" s="27" t="s">
        <v>11</v>
      </c>
      <c r="D963" s="27" t="s">
        <v>8</v>
      </c>
      <c r="E963" s="27" t="s">
        <v>15</v>
      </c>
    </row>
    <row r="964" spans="1:5" hidden="1">
      <c r="A964" t="str">
        <f>"ID_C "&amp;LEFT(Tab_Clients[[#This Row],[Client_Name]],1)&amp;LEFT(Tab_Clients[[#This Row],[Customer Type]],1)&amp;LEFT(Tab_Clients[[#This Row],[City]],1)&amp;" "&amp;TEXT(ROW()-1,"0000")</f>
        <v>ID_C INM 0963</v>
      </c>
      <c r="B964" s="27" t="s">
        <v>502</v>
      </c>
      <c r="C964" s="27" t="s">
        <v>7</v>
      </c>
      <c r="D964" s="27" t="s">
        <v>10</v>
      </c>
      <c r="E964" s="27" t="s">
        <v>12</v>
      </c>
    </row>
    <row r="965" spans="1:5">
      <c r="A965" t="str">
        <f>"ID_C "&amp;LEFT(Tab_Clients[[#This Row],[Client_Name]],1)&amp;LEFT(Tab_Clients[[#This Row],[Customer Type]],1)&amp;LEFT(Tab_Clients[[#This Row],[City]],1)&amp;" "&amp;TEXT(ROW()-1,"0000")</f>
        <v>ID_C RMN 0964</v>
      </c>
      <c r="B965" s="27" t="s">
        <v>503</v>
      </c>
      <c r="C965" s="27" t="s">
        <v>11</v>
      </c>
      <c r="D965" s="27" t="s">
        <v>8</v>
      </c>
      <c r="E965" s="27" t="s">
        <v>9</v>
      </c>
    </row>
    <row r="966" spans="1:5" hidden="1">
      <c r="A966" t="str">
        <f>"ID_C "&amp;LEFT(Tab_Clients[[#This Row],[Client_Name]],1)&amp;LEFT(Tab_Clients[[#This Row],[Customer Type]],1)&amp;LEFT(Tab_Clients[[#This Row],[City]],1)&amp;" "&amp;TEXT(ROW()-1,"0000")</f>
        <v>ID_C RMN 0965</v>
      </c>
      <c r="B966" s="27" t="s">
        <v>504</v>
      </c>
      <c r="C966" s="27" t="s">
        <v>7</v>
      </c>
      <c r="D966" s="27" t="s">
        <v>8</v>
      </c>
      <c r="E966" s="27" t="s">
        <v>9</v>
      </c>
    </row>
    <row r="967" spans="1:5">
      <c r="A967" t="str">
        <f>"ID_C "&amp;LEFT(Tab_Clients[[#This Row],[Client_Name]],1)&amp;LEFT(Tab_Clients[[#This Row],[Customer Type]],1)&amp;LEFT(Tab_Clients[[#This Row],[City]],1)&amp;" "&amp;TEXT(ROW()-1,"0000")</f>
        <v>ID_C LMY 0966</v>
      </c>
      <c r="B967" s="27" t="s">
        <v>448</v>
      </c>
      <c r="C967" s="27" t="s">
        <v>11</v>
      </c>
      <c r="D967" s="27" t="s">
        <v>8</v>
      </c>
      <c r="E967" s="27" t="s">
        <v>15</v>
      </c>
    </row>
    <row r="968" spans="1:5" hidden="1">
      <c r="A968" t="str">
        <f>"ID_C "&amp;LEFT(Tab_Clients[[#This Row],[Client_Name]],1)&amp;LEFT(Tab_Clients[[#This Row],[Customer Type]],1)&amp;LEFT(Tab_Clients[[#This Row],[City]],1)&amp;" "&amp;TEXT(ROW()-1,"0000")</f>
        <v>ID_C SNY 0967</v>
      </c>
      <c r="B968" s="27" t="s">
        <v>144</v>
      </c>
      <c r="C968" s="27" t="s">
        <v>7</v>
      </c>
      <c r="D968" s="27" t="s">
        <v>10</v>
      </c>
      <c r="E968" s="27" t="s">
        <v>15</v>
      </c>
    </row>
    <row r="969" spans="1:5">
      <c r="A969" t="str">
        <f>"ID_C "&amp;LEFT(Tab_Clients[[#This Row],[Client_Name]],1)&amp;LEFT(Tab_Clients[[#This Row],[Customer Type]],1)&amp;LEFT(Tab_Clients[[#This Row],[City]],1)&amp;" "&amp;TEXT(ROW()-1,"0000")</f>
        <v>ID_C RMM 0968</v>
      </c>
      <c r="B969" s="27" t="s">
        <v>356</v>
      </c>
      <c r="C969" s="27" t="s">
        <v>11</v>
      </c>
      <c r="D969" s="27" t="s">
        <v>8</v>
      </c>
      <c r="E969" s="27" t="s">
        <v>12</v>
      </c>
    </row>
    <row r="970" spans="1:5" hidden="1">
      <c r="A970" t="str">
        <f>"ID_C "&amp;LEFT(Tab_Clients[[#This Row],[Client_Name]],1)&amp;LEFT(Tab_Clients[[#This Row],[Customer Type]],1)&amp;LEFT(Tab_Clients[[#This Row],[City]],1)&amp;" "&amp;TEXT(ROW()-1,"0000")</f>
        <v>ID_C IMN 0969</v>
      </c>
      <c r="B970" s="27" t="s">
        <v>308</v>
      </c>
      <c r="C970" s="27" t="s">
        <v>7</v>
      </c>
      <c r="D970" s="27" t="s">
        <v>8</v>
      </c>
      <c r="E970" s="27" t="s">
        <v>9</v>
      </c>
    </row>
    <row r="971" spans="1:5">
      <c r="A971" t="str">
        <f>"ID_C "&amp;LEFT(Tab_Clients[[#This Row],[Client_Name]],1)&amp;LEFT(Tab_Clients[[#This Row],[Customer Type]],1)&amp;LEFT(Tab_Clients[[#This Row],[City]],1)&amp;" "&amp;TEXT(ROW()-1,"0000")</f>
        <v>ID_C IMN 0970</v>
      </c>
      <c r="B971" s="27" t="s">
        <v>272</v>
      </c>
      <c r="C971" s="27" t="s">
        <v>11</v>
      </c>
      <c r="D971" s="27" t="s">
        <v>8</v>
      </c>
      <c r="E971" s="27" t="s">
        <v>9</v>
      </c>
    </row>
    <row r="972" spans="1:5" hidden="1">
      <c r="A972" t="str">
        <f>"ID_C "&amp;LEFT(Tab_Clients[[#This Row],[Client_Name]],1)&amp;LEFT(Tab_Clients[[#This Row],[Customer Type]],1)&amp;LEFT(Tab_Clients[[#This Row],[City]],1)&amp;" "&amp;TEXT(ROW()-1,"0000")</f>
        <v>ID_C RNY 0971</v>
      </c>
      <c r="B972" s="27" t="s">
        <v>239</v>
      </c>
      <c r="C972" s="27" t="s">
        <v>7</v>
      </c>
      <c r="D972" s="27" t="s">
        <v>10</v>
      </c>
      <c r="E972" s="27" t="s">
        <v>15</v>
      </c>
    </row>
    <row r="973" spans="1:5">
      <c r="A973" t="str">
        <f>"ID_C "&amp;LEFT(Tab_Clients[[#This Row],[Client_Name]],1)&amp;LEFT(Tab_Clients[[#This Row],[Customer Type]],1)&amp;LEFT(Tab_Clients[[#This Row],[City]],1)&amp;" "&amp;TEXT(ROW()-1,"0000")</f>
        <v>ID_C AMY 0972</v>
      </c>
      <c r="B973" s="27" t="s">
        <v>77</v>
      </c>
      <c r="C973" s="27" t="s">
        <v>11</v>
      </c>
      <c r="D973" s="27" t="s">
        <v>8</v>
      </c>
      <c r="E973" s="27" t="s">
        <v>15</v>
      </c>
    </row>
    <row r="974" spans="1:5" hidden="1">
      <c r="A974" t="str">
        <f>"ID_C "&amp;LEFT(Tab_Clients[[#This Row],[Client_Name]],1)&amp;LEFT(Tab_Clients[[#This Row],[Customer Type]],1)&amp;LEFT(Tab_Clients[[#This Row],[City]],1)&amp;" "&amp;TEXT(ROW()-1,"0000")</f>
        <v>ID_C KMM 0973</v>
      </c>
      <c r="B974" s="27" t="s">
        <v>505</v>
      </c>
      <c r="C974" s="27" t="s">
        <v>7</v>
      </c>
      <c r="D974" s="27" t="s">
        <v>8</v>
      </c>
      <c r="E974" s="27" t="s">
        <v>12</v>
      </c>
    </row>
    <row r="975" spans="1:5">
      <c r="A975" t="str">
        <f>"ID_C "&amp;LEFT(Tab_Clients[[#This Row],[Client_Name]],1)&amp;LEFT(Tab_Clients[[#This Row],[Customer Type]],1)&amp;LEFT(Tab_Clients[[#This Row],[City]],1)&amp;" "&amp;TEXT(ROW()-1,"0000")</f>
        <v>ID_C AMN 0974</v>
      </c>
      <c r="B975" s="27" t="s">
        <v>463</v>
      </c>
      <c r="C975" s="27" t="s">
        <v>11</v>
      </c>
      <c r="D975" s="27" t="s">
        <v>8</v>
      </c>
      <c r="E975" s="27" t="s">
        <v>9</v>
      </c>
    </row>
    <row r="976" spans="1:5" hidden="1">
      <c r="A976" t="str">
        <f>"ID_C "&amp;LEFT(Tab_Clients[[#This Row],[Client_Name]],1)&amp;LEFT(Tab_Clients[[#This Row],[Customer Type]],1)&amp;LEFT(Tab_Clients[[#This Row],[City]],1)&amp;" "&amp;TEXT(ROW()-1,"0000")</f>
        <v>ID_C SNN 0975</v>
      </c>
      <c r="B976" s="27" t="s">
        <v>140</v>
      </c>
      <c r="C976" s="27" t="s">
        <v>7</v>
      </c>
      <c r="D976" s="27" t="s">
        <v>10</v>
      </c>
      <c r="E976" s="27" t="s">
        <v>9</v>
      </c>
    </row>
    <row r="977" spans="1:5">
      <c r="A977" t="str">
        <f>"ID_C "&amp;LEFT(Tab_Clients[[#This Row],[Client_Name]],1)&amp;LEFT(Tab_Clients[[#This Row],[Customer Type]],1)&amp;LEFT(Tab_Clients[[#This Row],[City]],1)&amp;" "&amp;TEXT(ROW()-1,"0000")</f>
        <v>ID_C IMY 0976</v>
      </c>
      <c r="B977" s="27" t="s">
        <v>127</v>
      </c>
      <c r="C977" s="27" t="s">
        <v>11</v>
      </c>
      <c r="D977" s="27" t="s">
        <v>8</v>
      </c>
      <c r="E977" s="27" t="s">
        <v>15</v>
      </c>
    </row>
    <row r="978" spans="1:5" hidden="1">
      <c r="A978" t="str">
        <f>"ID_C "&amp;LEFT(Tab_Clients[[#This Row],[Client_Name]],1)&amp;LEFT(Tab_Clients[[#This Row],[Customer Type]],1)&amp;LEFT(Tab_Clients[[#This Row],[City]],1)&amp;" "&amp;TEXT(ROW()-1,"0000")</f>
        <v>ID_C AMY 0977</v>
      </c>
      <c r="B978" s="27" t="s">
        <v>426</v>
      </c>
      <c r="C978" s="27" t="s">
        <v>7</v>
      </c>
      <c r="D978" s="27" t="s">
        <v>8</v>
      </c>
      <c r="E978" s="27" t="s">
        <v>15</v>
      </c>
    </row>
    <row r="979" spans="1:5">
      <c r="A979" t="str">
        <f>"ID_C "&amp;LEFT(Tab_Clients[[#This Row],[Client_Name]],1)&amp;LEFT(Tab_Clients[[#This Row],[Customer Type]],1)&amp;LEFT(Tab_Clients[[#This Row],[City]],1)&amp;" "&amp;TEXT(ROW()-1,"0000")</f>
        <v>ID_C PMM 0978</v>
      </c>
      <c r="B979" s="27" t="s">
        <v>294</v>
      </c>
      <c r="C979" s="27" t="s">
        <v>11</v>
      </c>
      <c r="D979" s="27" t="s">
        <v>8</v>
      </c>
      <c r="E979" s="27" t="s">
        <v>12</v>
      </c>
    </row>
    <row r="980" spans="1:5" hidden="1">
      <c r="A980" t="str">
        <f>"ID_C "&amp;LEFT(Tab_Clients[[#This Row],[Client_Name]],1)&amp;LEFT(Tab_Clients[[#This Row],[Customer Type]],1)&amp;LEFT(Tab_Clients[[#This Row],[City]],1)&amp;" "&amp;TEXT(ROW()-1,"0000")</f>
        <v>ID_C DNN 0979</v>
      </c>
      <c r="B980" s="27" t="s">
        <v>52</v>
      </c>
      <c r="C980" s="27" t="s">
        <v>7</v>
      </c>
      <c r="D980" s="27" t="s">
        <v>10</v>
      </c>
      <c r="E980" s="27" t="s">
        <v>9</v>
      </c>
    </row>
    <row r="981" spans="1:5">
      <c r="A981" t="str">
        <f>"ID_C "&amp;LEFT(Tab_Clients[[#This Row],[Client_Name]],1)&amp;LEFT(Tab_Clients[[#This Row],[Customer Type]],1)&amp;LEFT(Tab_Clients[[#This Row],[City]],1)&amp;" "&amp;TEXT(ROW()-1,"0000")</f>
        <v>ID_C AMN 0980</v>
      </c>
      <c r="B981" s="27" t="s">
        <v>421</v>
      </c>
      <c r="C981" s="27" t="s">
        <v>11</v>
      </c>
      <c r="D981" s="27" t="s">
        <v>8</v>
      </c>
      <c r="E981" s="27" t="s">
        <v>9</v>
      </c>
    </row>
    <row r="982" spans="1:5" hidden="1">
      <c r="A982" t="str">
        <f>"ID_C "&amp;LEFT(Tab_Clients[[#This Row],[Client_Name]],1)&amp;LEFT(Tab_Clients[[#This Row],[Customer Type]],1)&amp;LEFT(Tab_Clients[[#This Row],[City]],1)&amp;" "&amp;TEXT(ROW()-1,"0000")</f>
        <v>ID_C AMY 0981</v>
      </c>
      <c r="B982" s="27" t="s">
        <v>335</v>
      </c>
      <c r="C982" s="27" t="s">
        <v>7</v>
      </c>
      <c r="D982" s="27" t="s">
        <v>8</v>
      </c>
      <c r="E982" s="27" t="s">
        <v>15</v>
      </c>
    </row>
    <row r="983" spans="1:5">
      <c r="A983" t="str">
        <f>"ID_C "&amp;LEFT(Tab_Clients[[#This Row],[Client_Name]],1)&amp;LEFT(Tab_Clients[[#This Row],[Customer Type]],1)&amp;LEFT(Tab_Clients[[#This Row],[City]],1)&amp;" "&amp;TEXT(ROW()-1,"0000")</f>
        <v>ID_C DMY 0982</v>
      </c>
      <c r="B983" s="27" t="s">
        <v>462</v>
      </c>
      <c r="C983" s="27" t="s">
        <v>11</v>
      </c>
      <c r="D983" s="27" t="s">
        <v>8</v>
      </c>
      <c r="E983" s="27" t="s">
        <v>15</v>
      </c>
    </row>
    <row r="984" spans="1:5" hidden="1">
      <c r="A984" t="str">
        <f>"ID_C "&amp;LEFT(Tab_Clients[[#This Row],[Client_Name]],1)&amp;LEFT(Tab_Clients[[#This Row],[Customer Type]],1)&amp;LEFT(Tab_Clients[[#This Row],[City]],1)&amp;" "&amp;TEXT(ROW()-1,"0000")</f>
        <v>ID_C SNM 0983</v>
      </c>
      <c r="B984" s="27" t="s">
        <v>478</v>
      </c>
      <c r="C984" s="27" t="s">
        <v>7</v>
      </c>
      <c r="D984" s="27" t="s">
        <v>10</v>
      </c>
      <c r="E984" s="27" t="s">
        <v>12</v>
      </c>
    </row>
    <row r="985" spans="1:5">
      <c r="A985" t="str">
        <f>"ID_C "&amp;LEFT(Tab_Clients[[#This Row],[Client_Name]],1)&amp;LEFT(Tab_Clients[[#This Row],[Customer Type]],1)&amp;LEFT(Tab_Clients[[#This Row],[City]],1)&amp;" "&amp;TEXT(ROW()-1,"0000")</f>
        <v>ID_C KMN 0984</v>
      </c>
      <c r="B985" s="27" t="s">
        <v>388</v>
      </c>
      <c r="C985" s="27" t="s">
        <v>11</v>
      </c>
      <c r="D985" s="27" t="s">
        <v>8</v>
      </c>
      <c r="E985" s="27" t="s">
        <v>9</v>
      </c>
    </row>
    <row r="986" spans="1:5" hidden="1">
      <c r="A986" t="str">
        <f>"ID_C "&amp;LEFT(Tab_Clients[[#This Row],[Client_Name]],1)&amp;LEFT(Tab_Clients[[#This Row],[Customer Type]],1)&amp;LEFT(Tab_Clients[[#This Row],[City]],1)&amp;" "&amp;TEXT(ROW()-1,"0000")</f>
        <v>ID_C AMN 0985</v>
      </c>
      <c r="B986" s="27" t="s">
        <v>264</v>
      </c>
      <c r="C986" s="27" t="s">
        <v>7</v>
      </c>
      <c r="D986" s="27" t="s">
        <v>8</v>
      </c>
      <c r="E986" s="27" t="s">
        <v>9</v>
      </c>
    </row>
    <row r="987" spans="1:5">
      <c r="A987" t="str">
        <f>"ID_C "&amp;LEFT(Tab_Clients[[#This Row],[Client_Name]],1)&amp;LEFT(Tab_Clients[[#This Row],[Customer Type]],1)&amp;LEFT(Tab_Clients[[#This Row],[City]],1)&amp;" "&amp;TEXT(ROW()-1,"0000")</f>
        <v>ID_C KMY 0986</v>
      </c>
      <c r="B987" s="27" t="s">
        <v>13</v>
      </c>
      <c r="C987" s="27" t="s">
        <v>11</v>
      </c>
      <c r="D987" s="27" t="s">
        <v>8</v>
      </c>
      <c r="E987" s="27" t="s">
        <v>15</v>
      </c>
    </row>
    <row r="988" spans="1:5" hidden="1">
      <c r="A988" t="str">
        <f>"ID_C "&amp;LEFT(Tab_Clients[[#This Row],[Client_Name]],1)&amp;LEFT(Tab_Clients[[#This Row],[Customer Type]],1)&amp;LEFT(Tab_Clients[[#This Row],[City]],1)&amp;" "&amp;TEXT(ROW()-1,"0000")</f>
        <v>ID_C PNY 0987</v>
      </c>
      <c r="B988" s="27" t="s">
        <v>338</v>
      </c>
      <c r="C988" s="27" t="s">
        <v>7</v>
      </c>
      <c r="D988" s="27" t="s">
        <v>10</v>
      </c>
      <c r="E988" s="27" t="s">
        <v>15</v>
      </c>
    </row>
    <row r="989" spans="1:5">
      <c r="A989" t="str">
        <f>"ID_C "&amp;LEFT(Tab_Clients[[#This Row],[Client_Name]],1)&amp;LEFT(Tab_Clients[[#This Row],[Customer Type]],1)&amp;LEFT(Tab_Clients[[#This Row],[City]],1)&amp;" "&amp;TEXT(ROW()-1,"0000")</f>
        <v>ID_C AMM 0988</v>
      </c>
      <c r="B989" s="27" t="s">
        <v>95</v>
      </c>
      <c r="C989" s="27" t="s">
        <v>11</v>
      </c>
      <c r="D989" s="27" t="s">
        <v>8</v>
      </c>
      <c r="E989" s="27" t="s">
        <v>12</v>
      </c>
    </row>
    <row r="990" spans="1:5" hidden="1">
      <c r="A990" t="str">
        <f>"ID_C "&amp;LEFT(Tab_Clients[[#This Row],[Client_Name]],1)&amp;LEFT(Tab_Clients[[#This Row],[Customer Type]],1)&amp;LEFT(Tab_Clients[[#This Row],[City]],1)&amp;" "&amp;TEXT(ROW()-1,"0000")</f>
        <v>ID_C LMN 0989</v>
      </c>
      <c r="B990" s="27" t="s">
        <v>424</v>
      </c>
      <c r="C990" s="27" t="s">
        <v>7</v>
      </c>
      <c r="D990" s="27" t="s">
        <v>8</v>
      </c>
      <c r="E990" s="27" t="s">
        <v>9</v>
      </c>
    </row>
    <row r="991" spans="1:5">
      <c r="A991" t="str">
        <f>"ID_C "&amp;LEFT(Tab_Clients[[#This Row],[Client_Name]],1)&amp;LEFT(Tab_Clients[[#This Row],[Customer Type]],1)&amp;LEFT(Tab_Clients[[#This Row],[City]],1)&amp;" "&amp;TEXT(ROW()-1,"0000")</f>
        <v>ID_C MMN 0990</v>
      </c>
      <c r="B991" s="27" t="s">
        <v>248</v>
      </c>
      <c r="C991" s="27" t="s">
        <v>11</v>
      </c>
      <c r="D991" s="27" t="s">
        <v>8</v>
      </c>
      <c r="E991" s="27" t="s">
        <v>9</v>
      </c>
    </row>
    <row r="992" spans="1:5" hidden="1">
      <c r="A992" t="str">
        <f>"ID_C "&amp;LEFT(Tab_Clients[[#This Row],[Client_Name]],1)&amp;LEFT(Tab_Clients[[#This Row],[Customer Type]],1)&amp;LEFT(Tab_Clients[[#This Row],[City]],1)&amp;" "&amp;TEXT(ROW()-1,"0000")</f>
        <v>ID_C INN 0991</v>
      </c>
      <c r="B992" s="27" t="s">
        <v>203</v>
      </c>
      <c r="C992" s="27" t="s">
        <v>7</v>
      </c>
      <c r="D992" s="27" t="s">
        <v>10</v>
      </c>
      <c r="E992" s="27" t="s">
        <v>9</v>
      </c>
    </row>
    <row r="993" spans="1:5">
      <c r="A993" t="str">
        <f>"ID_C "&amp;LEFT(Tab_Clients[[#This Row],[Client_Name]],1)&amp;LEFT(Tab_Clients[[#This Row],[Customer Type]],1)&amp;LEFT(Tab_Clients[[#This Row],[City]],1)&amp;" "&amp;TEXT(ROW()-1,"0000")</f>
        <v>ID_C NMM 0992</v>
      </c>
      <c r="B993" s="27" t="s">
        <v>205</v>
      </c>
      <c r="C993" s="27" t="s">
        <v>11</v>
      </c>
      <c r="D993" s="27" t="s">
        <v>8</v>
      </c>
      <c r="E993" s="27" t="s">
        <v>12</v>
      </c>
    </row>
    <row r="994" spans="1:5" hidden="1">
      <c r="A994" t="str">
        <f>"ID_C "&amp;LEFT(Tab_Clients[[#This Row],[Client_Name]],1)&amp;LEFT(Tab_Clients[[#This Row],[Customer Type]],1)&amp;LEFT(Tab_Clients[[#This Row],[City]],1)&amp;" "&amp;TEXT(ROW()-1,"0000")</f>
        <v>ID_C DMY 0993</v>
      </c>
      <c r="B994" s="27" t="s">
        <v>292</v>
      </c>
      <c r="C994" s="27" t="s">
        <v>7</v>
      </c>
      <c r="D994" s="27" t="s">
        <v>8</v>
      </c>
      <c r="E994" s="27" t="s">
        <v>15</v>
      </c>
    </row>
    <row r="995" spans="1:5">
      <c r="A995" t="str">
        <f>"ID_C "&amp;LEFT(Tab_Clients[[#This Row],[Client_Name]],1)&amp;LEFT(Tab_Clients[[#This Row],[Customer Type]],1)&amp;LEFT(Tab_Clients[[#This Row],[City]],1)&amp;" "&amp;TEXT(ROW()-1,"0000")</f>
        <v>ID_C RMM 0994</v>
      </c>
      <c r="B995" s="27" t="s">
        <v>101</v>
      </c>
      <c r="C995" s="27" t="s">
        <v>11</v>
      </c>
      <c r="D995" s="27" t="s">
        <v>8</v>
      </c>
      <c r="E995" s="27" t="s">
        <v>12</v>
      </c>
    </row>
    <row r="996" spans="1:5" hidden="1">
      <c r="A996" t="str">
        <f>"ID_C "&amp;LEFT(Tab_Clients[[#This Row],[Client_Name]],1)&amp;LEFT(Tab_Clients[[#This Row],[Customer Type]],1)&amp;LEFT(Tab_Clients[[#This Row],[City]],1)&amp;" "&amp;TEXT(ROW()-1,"0000")</f>
        <v>ID_C SNN 0995</v>
      </c>
      <c r="B996" s="27" t="s">
        <v>146</v>
      </c>
      <c r="C996" s="27" t="s">
        <v>7</v>
      </c>
      <c r="D996" s="27" t="s">
        <v>10</v>
      </c>
      <c r="E996" s="27" t="s">
        <v>9</v>
      </c>
    </row>
    <row r="997" spans="1:5">
      <c r="A997" t="str">
        <f>"ID_C "&amp;LEFT(Tab_Clients[[#This Row],[Client_Name]],1)&amp;LEFT(Tab_Clients[[#This Row],[Customer Type]],1)&amp;LEFT(Tab_Clients[[#This Row],[City]],1)&amp;" "&amp;TEXT(ROW()-1,"0000")</f>
        <v>ID_C AMM 0996</v>
      </c>
      <c r="B997" s="27" t="s">
        <v>237</v>
      </c>
      <c r="C997" s="27" t="s">
        <v>11</v>
      </c>
      <c r="D997" s="27" t="s">
        <v>8</v>
      </c>
      <c r="E997" s="27" t="s">
        <v>12</v>
      </c>
    </row>
    <row r="998" spans="1:5" hidden="1">
      <c r="A998" t="str">
        <f>"ID_C "&amp;LEFT(Tab_Clients[[#This Row],[Client_Name]],1)&amp;LEFT(Tab_Clients[[#This Row],[Customer Type]],1)&amp;LEFT(Tab_Clients[[#This Row],[City]],1)&amp;" "&amp;TEXT(ROW()-1,"0000")</f>
        <v>ID_C RNN 0997</v>
      </c>
      <c r="B998" s="27" t="s">
        <v>199</v>
      </c>
      <c r="C998" s="27" t="s">
        <v>7</v>
      </c>
      <c r="D998" s="27" t="s">
        <v>10</v>
      </c>
      <c r="E998" s="27" t="s">
        <v>9</v>
      </c>
    </row>
    <row r="999" spans="1:5">
      <c r="A999" t="str">
        <f>"ID_C "&amp;LEFT(Tab_Clients[[#This Row],[Client_Name]],1)&amp;LEFT(Tab_Clients[[#This Row],[Customer Type]],1)&amp;LEFT(Tab_Clients[[#This Row],[City]],1)&amp;" "&amp;TEXT(ROW()-1,"0000")</f>
        <v>ID_C RMM 0998</v>
      </c>
      <c r="B999" s="27" t="s">
        <v>260</v>
      </c>
      <c r="C999" s="27" t="s">
        <v>11</v>
      </c>
      <c r="D999" s="27" t="s">
        <v>8</v>
      </c>
      <c r="E999" s="27" t="s">
        <v>12</v>
      </c>
    </row>
    <row r="1000" spans="1:5" hidden="1">
      <c r="A1000" t="str">
        <f>"ID_C "&amp;LEFT(Tab_Clients[[#This Row],[Client_Name]],1)&amp;LEFT(Tab_Clients[[#This Row],[Customer Type]],1)&amp;LEFT(Tab_Clients[[#This Row],[City]],1)&amp;" "&amp;TEXT(ROW()-1,"0000")</f>
        <v>ID_C MNY 0999</v>
      </c>
      <c r="B1000" s="27" t="s">
        <v>350</v>
      </c>
      <c r="C1000" s="27" t="s">
        <v>7</v>
      </c>
      <c r="D1000" s="27" t="s">
        <v>10</v>
      </c>
      <c r="E1000" s="27" t="s">
        <v>15</v>
      </c>
    </row>
    <row r="1001" spans="1:5" hidden="1">
      <c r="A1001" t="str">
        <f>"ID_C "&amp;LEFT(Tab_Clients[[#This Row],[Client_Name]],1)&amp;LEFT(Tab_Clients[[#This Row],[Customer Type]],1)&amp;LEFT(Tab_Clients[[#This Row],[City]],1)&amp;" "&amp;TEXT(ROW()-1,"0000")</f>
        <v>ID_C MN 1000</v>
      </c>
      <c r="B1001" s="27"/>
      <c r="C1001" s="27" t="s">
        <v>7</v>
      </c>
      <c r="D1001" s="27" t="s">
        <v>8</v>
      </c>
      <c r="E1001" s="27" t="s">
        <v>9</v>
      </c>
    </row>
    <row r="1002" spans="1:5" hidden="1">
      <c r="A1002" t="str">
        <f>"ID_C "&amp;LEFT(Tab_Clients[[#This Row],[Client_Name]],1)&amp;LEFT(Tab_Clients[[#This Row],[Customer Type]],1)&amp;LEFT(Tab_Clients[[#This Row],[City]],1)&amp;" "&amp;TEXT(ROW()-1,"0000")</f>
        <v>ID_C MN 1001</v>
      </c>
      <c r="B1002" s="27"/>
      <c r="C1002" s="27" t="s">
        <v>7</v>
      </c>
      <c r="D1002" s="27" t="s">
        <v>8</v>
      </c>
      <c r="E1002" s="27" t="s">
        <v>9</v>
      </c>
    </row>
  </sheetData>
  <sheetProtection insertRows="0" insertHyperlinks="0" deleteColumns="0"/>
  <dataConsolidate/>
  <dataValidations count="4">
    <dataValidation type="list" allowBlank="1" showInputMessage="1" showErrorMessage="1" sqref="C2:C1002" xr:uid="{10C6A63E-336F-407D-80F1-0B57D7D6640E}">
      <formula1>$Z$2:$Z$3</formula1>
    </dataValidation>
    <dataValidation type="list" allowBlank="1" showInputMessage="1" showErrorMessage="1" sqref="E2:E1002" xr:uid="{89C94E2F-4200-4019-B411-230FE0E62951}">
      <formula1>$AA$2:$AA$4</formula1>
    </dataValidation>
    <dataValidation type="list" allowBlank="1" showInputMessage="1" showErrorMessage="1" sqref="D2:D1002" xr:uid="{A96D6EE7-25D0-46E5-95B4-28D6872F372D}">
      <formula1>$Y$2:$Y$3</formula1>
    </dataValidation>
    <dataValidation type="list" allowBlank="1" showInputMessage="1" showErrorMessage="1" sqref="B2:B1000" xr:uid="{DB1E6A07-5284-48D8-9B7A-DE5022A9E353}">
      <formula1>$B$2:$B$5</formula1>
    </dataValidation>
  </dataValidations>
  <pageMargins left="0.75" right="0.75" top="1" bottom="1" header="0.5" footer="0.5"/>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D7"/>
  <sheetViews>
    <sheetView showGridLines="0" workbookViewId="0">
      <selection activeCell="B8" sqref="B8"/>
    </sheetView>
  </sheetViews>
  <sheetFormatPr defaultColWidth="9.140625" defaultRowHeight="15"/>
  <cols>
    <col min="1" max="1" width="37.7109375" bestFit="1" customWidth="1"/>
    <col min="2" max="3" width="21.85546875" customWidth="1"/>
    <col min="4" max="4" width="23.5703125" bestFit="1" customWidth="1"/>
    <col min="5" max="23" width="1.28515625" customWidth="1"/>
    <col min="24" max="24" width="19.140625" bestFit="1" customWidth="1"/>
  </cols>
  <sheetData>
    <row r="1" spans="1:4">
      <c r="A1" t="s">
        <v>506</v>
      </c>
      <c r="B1" t="s">
        <v>507</v>
      </c>
      <c r="C1" t="s">
        <v>508</v>
      </c>
      <c r="D1" t="s">
        <v>509</v>
      </c>
    </row>
    <row r="2" spans="1:4">
      <c r="A2" t="str">
        <f>"ID_P "&amp;LEFT(Tab_Produits[[#This Row],[Product_Line]],3)&amp;" "&amp;TEXT(ROW()-1,"0000")</f>
        <v>ID_P Hea 0001</v>
      </c>
      <c r="B2" s="27" t="s">
        <v>510</v>
      </c>
      <c r="C2" s="27"/>
      <c r="D2" s="27">
        <v>74.69</v>
      </c>
    </row>
    <row r="3" spans="1:4">
      <c r="A3" t="str">
        <f>"ID_P "&amp;LEFT(Tab_Produits[[#This Row],[Product_Line]],3)&amp;" "&amp;TEXT(ROW()-1,"0000")</f>
        <v>ID_P Ele 0002</v>
      </c>
      <c r="B3" s="27" t="s">
        <v>511</v>
      </c>
      <c r="C3" s="27"/>
      <c r="D3" s="27">
        <v>15.28</v>
      </c>
    </row>
    <row r="4" spans="1:4">
      <c r="A4" t="str">
        <f>"ID_P "&amp;LEFT(Tab_Produits[[#This Row],[Product_Line]],3)&amp;" "&amp;TEXT(ROW()-1,"0000")</f>
        <v>ID_P Hom 0003</v>
      </c>
      <c r="B4" s="27" t="s">
        <v>512</v>
      </c>
      <c r="C4" s="27"/>
      <c r="D4" s="27">
        <v>73.56</v>
      </c>
    </row>
    <row r="5" spans="1:4">
      <c r="A5" t="str">
        <f>"ID_P "&amp;LEFT(Tab_Produits[[#This Row],[Product_Line]],3)&amp;" "&amp;TEXT(ROW()-1,"0000")</f>
        <v>ID_P Foo 0004</v>
      </c>
      <c r="B5" s="27" t="s">
        <v>513</v>
      </c>
      <c r="C5" s="27"/>
      <c r="D5" s="27">
        <v>54.84</v>
      </c>
    </row>
    <row r="6" spans="1:4">
      <c r="A6" t="str">
        <f>"ID_P "&amp;LEFT(Tab_Produits[[#This Row],[Product_Line]],3)&amp;" "&amp;TEXT(ROW()-1,"0000")</f>
        <v>ID_P Fas 0005</v>
      </c>
      <c r="B6" s="27" t="s">
        <v>514</v>
      </c>
      <c r="C6" s="27"/>
      <c r="D6" s="27">
        <v>14.48</v>
      </c>
    </row>
    <row r="7" spans="1:4">
      <c r="A7" t="str">
        <f>"ID_P "&amp;LEFT(Tab_Produits[[#This Row],[Product_Line]],3)&amp;" "&amp;TEXT(ROW()-1,"0000")</f>
        <v>ID_P Spo 0006</v>
      </c>
      <c r="B7" s="27" t="s">
        <v>515</v>
      </c>
      <c r="C7" s="27"/>
      <c r="D7" s="27">
        <v>93.72</v>
      </c>
    </row>
  </sheetData>
  <sheetProtection sheet="1" objects="1" scenarios="1"/>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dimension ref="A1:N1003"/>
  <sheetViews>
    <sheetView showGridLines="0" workbookViewId="0">
      <pane ySplit="1" topLeftCell="A995" activePane="bottomLeft" state="frozen"/>
      <selection pane="bottomLeft" activeCell="B1004" sqref="B1004"/>
    </sheetView>
  </sheetViews>
  <sheetFormatPr defaultColWidth="9.140625" defaultRowHeight="15"/>
  <cols>
    <col min="1" max="1" width="17.7109375" bestFit="1" customWidth="1"/>
    <col min="2" max="2" width="11.5703125" style="1" bestFit="1" customWidth="1"/>
    <col min="3" max="3" width="18.140625" bestFit="1" customWidth="1"/>
    <col min="4" max="4" width="16" bestFit="1" customWidth="1"/>
    <col min="5" max="5" width="14" bestFit="1" customWidth="1"/>
    <col min="6" max="6" width="14" customWidth="1"/>
    <col min="7" max="7" width="10.5703125" style="7" bestFit="1" customWidth="1"/>
    <col min="8" max="8" width="15" style="2" bestFit="1" customWidth="1"/>
    <col min="9" max="10" width="12.28515625" style="2" bestFit="1" customWidth="1"/>
    <col min="11" max="11" width="12.7109375" style="2" bestFit="1" customWidth="1"/>
    <col min="12" max="12" width="17.140625" style="2" bestFit="1" customWidth="1"/>
    <col min="13" max="13" width="14.7109375" style="2" bestFit="1" customWidth="1"/>
    <col min="14" max="14" width="18" style="2" bestFit="1" customWidth="1"/>
  </cols>
  <sheetData>
    <row r="1" spans="1:14">
      <c r="A1" t="s">
        <v>516</v>
      </c>
      <c r="B1" s="1" t="s">
        <v>517</v>
      </c>
      <c r="C1" t="s">
        <v>518</v>
      </c>
      <c r="D1" t="s">
        <v>519</v>
      </c>
      <c r="E1" t="s">
        <v>1</v>
      </c>
      <c r="F1" t="s">
        <v>3</v>
      </c>
      <c r="G1" s="7" t="s">
        <v>520</v>
      </c>
      <c r="H1" s="2" t="s">
        <v>521</v>
      </c>
      <c r="I1" s="2" t="s">
        <v>522</v>
      </c>
      <c r="J1" s="2" t="s">
        <v>523</v>
      </c>
      <c r="K1" s="2" t="s">
        <v>524</v>
      </c>
      <c r="L1" s="2" t="s">
        <v>525</v>
      </c>
      <c r="M1" s="2" t="s">
        <v>526</v>
      </c>
      <c r="N1" s="2" t="s">
        <v>527</v>
      </c>
    </row>
    <row r="2" spans="1:14">
      <c r="A2" t="str">
        <f>IF(Ventes[[#This Row],[Sale_Date]]=Ventes[[#This Row],[Sale_Date]],"ID_V "&amp;TEXT(B2,"YYYY MMDD")&amp;"-"&amp;TEXT(ROW(),"000"),"ID…")</f>
        <v>ID_V YYYY 11DD-002</v>
      </c>
      <c r="B2" s="26">
        <f t="shared" ref="B2:B65" si="0">DATE(2023, 11, 17) + INT((ROW(B1)-1)/4)</f>
        <v>45247</v>
      </c>
      <c r="C2" t="str">
        <f>_xlfn.XLOOKUP(Ventes[[#This Row],[Product_Name]],Tab_Produits[Product_Line],Tab_Produits[ID_Product],"Choisir Votre Produit")</f>
        <v>ID_P Hea 0001</v>
      </c>
      <c r="D2" s="27" t="s">
        <v>510</v>
      </c>
      <c r="E2" s="27" t="str">
        <f>+Tab_Clients[[#This Row],[Client_Name]]</f>
        <v>Vikram Gupta</v>
      </c>
      <c r="F2" s="27" t="str">
        <f>_xlfn.XLOOKUP(Ventes[[#This Row],[Client_Name]],Tab_Clients[Client_Name],Tab_Clients[Customer Type],"Nouveau")</f>
        <v>Member</v>
      </c>
      <c r="G2" s="28">
        <v>7</v>
      </c>
      <c r="H2" s="6">
        <f>_xlfn.XLOOKUP(Ventes[[#This Row],[Product_Name]],Tab_Produits[Product_Line],Tab_Produits[Coût_Unitaire],"0")</f>
        <v>74.69</v>
      </c>
      <c r="I2" s="2">
        <f t="shared" ref="I2:I65" si="1">G2*H2</f>
        <v>522.82999999999993</v>
      </c>
      <c r="J2" s="2">
        <f>IF(AND(WORKDAY(Ventes[[#This Row],[Sale_Date]],2)&gt;=5,Ventes[[#This Row],[Quantity]]&gt;=7,+Ventes[[#This Row],[Customer Type]]="Member"),-Ventes[[#This Row],[Prix_Vente]]*TX_Remise,0)</f>
        <v>-130.70749999999998</v>
      </c>
      <c r="K2" s="2">
        <f>IF(AND(WEEKDAY(Ventes[[#This Row],[Sale_Date]],2)=7, Ventes[[#This Row],[Product_Price]]&gt;7), Ventes[[#This Row],[Prix_Vente]]*TauxMaj, 0)</f>
        <v>0</v>
      </c>
      <c r="L2" s="2">
        <f>SUM(Ventes[[#This Row],[Prix_Vente]:[Majoration]])</f>
        <v>392.12249999999995</v>
      </c>
      <c r="M2" s="2">
        <f xml:space="preserve"> Ventes[[#This Row],[Prix de Vente HT]]*Tx_TVA</f>
        <v>75.483581249999986</v>
      </c>
      <c r="N2" s="2">
        <f>+Ventes[[#This Row],[Prix de Vente HT]]+Ventes[[#This Row],[Montant TVA]]</f>
        <v>467.60608124999993</v>
      </c>
    </row>
    <row r="3" spans="1:14">
      <c r="A3" t="str">
        <f>IF(Ventes[[#This Row],[Sale_Date]]=Ventes[[#This Row],[Sale_Date]],"ID_V "&amp;TEXT(B3,"YYYY MMDD")&amp;"-"&amp;TEXT(ROW(),"000"),"ID…")</f>
        <v>ID_V YYYY 11DD-003</v>
      </c>
      <c r="B3" s="26">
        <f t="shared" si="0"/>
        <v>45247</v>
      </c>
      <c r="C3" t="str">
        <f>_xlfn.XLOOKUP(Ventes[[#This Row],[Product_Name]],Tab_Produits[Product_Line],Tab_Produits[ID_Product],"Choisir Votre Produit")</f>
        <v>ID_P Ele 0002</v>
      </c>
      <c r="D3" s="27" t="s">
        <v>511</v>
      </c>
      <c r="E3" s="27" t="str">
        <f>+Tab_Clients[[#This Row],[Client_Name]]</f>
        <v>Kavya Gupta</v>
      </c>
      <c r="F3" s="27" t="str">
        <f>_xlfn.XLOOKUP(Ventes[[#This Row],[Client_Name]],Tab_Clients[Client_Name],Tab_Clients[Customer Type],"Nouveau")</f>
        <v>Member</v>
      </c>
      <c r="G3" s="28">
        <v>5</v>
      </c>
      <c r="H3" s="6">
        <f>_xlfn.XLOOKUP(Ventes[[#This Row],[Product_Name]],Tab_Produits[Product_Line],Tab_Produits[Coût_Unitaire],"0")</f>
        <v>15.28</v>
      </c>
      <c r="I3" s="2">
        <f t="shared" si="1"/>
        <v>76.399999999999991</v>
      </c>
      <c r="J3" s="2">
        <f>IF(AND(WORKDAY(Ventes[[#This Row],[Sale_Date]],2)&gt;=5,Ventes[[#This Row],[Quantity]]&gt;=7,+Ventes[[#This Row],[Customer Type]]="Member"),-Ventes[[#This Row],[Prix_Vente]]*TX_Remise,0)</f>
        <v>0</v>
      </c>
      <c r="K3" s="2">
        <f>IF(AND(WEEKDAY(Ventes[[#This Row],[Sale_Date]],2)=7, Ventes[[#This Row],[Product_Price]]&gt;7), Ventes[[#This Row],[Prix_Vente]]*TauxMaj, 0)</f>
        <v>0</v>
      </c>
      <c r="L3" s="2">
        <f>SUM(Ventes[[#This Row],[Prix_Vente]:[Majoration]])</f>
        <v>76.399999999999991</v>
      </c>
      <c r="M3" s="2">
        <f xml:space="preserve"> Ventes[[#This Row],[Prix de Vente HT]]*Tx_TVA</f>
        <v>14.706999999999999</v>
      </c>
      <c r="N3" s="2">
        <f>+Ventes[[#This Row],[Prix de Vente HT]]+Ventes[[#This Row],[Montant TVA]]</f>
        <v>91.106999999999985</v>
      </c>
    </row>
    <row r="4" spans="1:14">
      <c r="A4" t="str">
        <f>IF(Ventes[[#This Row],[Sale_Date]]=Ventes[[#This Row],[Sale_Date]],"ID_V "&amp;TEXT(B4,"YYYY MMDD")&amp;"-"&amp;TEXT(ROW(),"000"),"ID…")</f>
        <v>ID_V YYYY 11DD-004</v>
      </c>
      <c r="B4" s="26">
        <f t="shared" si="0"/>
        <v>45247</v>
      </c>
      <c r="C4" t="str">
        <f>_xlfn.XLOOKUP(Ventes[[#This Row],[Product_Name]],Tab_Produits[Product_Line],Tab_Produits[ID_Product],"Choisir Votre Produit")</f>
        <v>ID_P Ele 0002</v>
      </c>
      <c r="D4" s="27" t="s">
        <v>511</v>
      </c>
      <c r="E4" s="27" t="str">
        <f>+Tab_Clients[[#This Row],[Client_Name]]</f>
        <v>Priya Banerjee</v>
      </c>
      <c r="F4" s="27" t="str">
        <f>_xlfn.XLOOKUP(Ventes[[#This Row],[Client_Name]],Tab_Clients[Client_Name],Tab_Clients[Customer Type],"Nouveau")</f>
        <v>Member</v>
      </c>
      <c r="G4" s="28">
        <v>6</v>
      </c>
      <c r="H4" s="6">
        <f>_xlfn.XLOOKUP(Ventes[[#This Row],[Product_Name]],Tab_Produits[Product_Line],Tab_Produits[Coût_Unitaire],"0")</f>
        <v>15.28</v>
      </c>
      <c r="I4" s="2">
        <f t="shared" si="1"/>
        <v>91.679999999999993</v>
      </c>
      <c r="J4" s="2">
        <f>IF(AND(WORKDAY(Ventes[[#This Row],[Sale_Date]],2)&gt;=5,Ventes[[#This Row],[Quantity]]&gt;=7,+Ventes[[#This Row],[Customer Type]]="Member"),-Ventes[[#This Row],[Prix_Vente]]*TX_Remise,0)</f>
        <v>0</v>
      </c>
      <c r="K4" s="2">
        <f>IF(AND(WEEKDAY(Ventes[[#This Row],[Sale_Date]],2)=7, Ventes[[#This Row],[Product_Price]]&gt;7), Ventes[[#This Row],[Prix_Vente]]*TauxMaj, 0)</f>
        <v>0</v>
      </c>
      <c r="L4" s="2">
        <f>SUM(Ventes[[#This Row],[Prix_Vente]:[Majoration]])</f>
        <v>91.679999999999993</v>
      </c>
      <c r="M4" s="2">
        <f xml:space="preserve"> Ventes[[#This Row],[Prix de Vente HT]]*Tx_TVA</f>
        <v>17.648399999999999</v>
      </c>
      <c r="N4" s="2">
        <f>+Ventes[[#This Row],[Prix de Vente HT]]+Ventes[[#This Row],[Montant TVA]]</f>
        <v>109.32839999999999</v>
      </c>
    </row>
    <row r="5" spans="1:14">
      <c r="A5" t="str">
        <f>IF(Ventes[[#This Row],[Sale_Date]]=Ventes[[#This Row],[Sale_Date]],"ID_V "&amp;TEXT(B5,"YYYY MMDD")&amp;"-"&amp;TEXT(ROW(),"000"),"ID…")</f>
        <v>ID_V YYYY 11DD-005</v>
      </c>
      <c r="B5" s="26">
        <f t="shared" si="0"/>
        <v>45247</v>
      </c>
      <c r="C5" t="str">
        <f>_xlfn.XLOOKUP(Ventes[[#This Row],[Product_Name]],Tab_Produits[Product_Line],Tab_Produits[ID_Product],"Choisir Votre Produit")</f>
        <v>ID_P Spo 0006</v>
      </c>
      <c r="D5" s="27" t="s">
        <v>515</v>
      </c>
      <c r="E5" s="27" t="str">
        <f>+Tab_Clients[[#This Row],[Client_Name]]</f>
        <v>Sanjay Bansal</v>
      </c>
      <c r="F5" s="27" t="str">
        <f>_xlfn.XLOOKUP(Ventes[[#This Row],[Client_Name]],Tab_Clients[Client_Name],Tab_Clients[Customer Type],"Nouveau")</f>
        <v>Normal</v>
      </c>
      <c r="G5" s="28">
        <v>10</v>
      </c>
      <c r="H5" s="6">
        <f>_xlfn.XLOOKUP(Ventes[[#This Row],[Product_Name]],Tab_Produits[Product_Line],Tab_Produits[Coût_Unitaire],"0")</f>
        <v>93.72</v>
      </c>
      <c r="I5" s="2">
        <f t="shared" si="1"/>
        <v>937.2</v>
      </c>
      <c r="J5" s="2">
        <f>IF(AND(WORKDAY(Ventes[[#This Row],[Sale_Date]],2)&gt;=5,Ventes[[#This Row],[Quantity]]&gt;=7,+Ventes[[#This Row],[Customer Type]]="Member"),-Ventes[[#This Row],[Prix_Vente]]*TX_Remise,0)</f>
        <v>0</v>
      </c>
      <c r="K5" s="2">
        <f>IF(AND(WEEKDAY(Ventes[[#This Row],[Sale_Date]],2)=7, Ventes[[#This Row],[Product_Price]]&gt;7), Ventes[[#This Row],[Prix_Vente]]*TauxMaj, 0)</f>
        <v>0</v>
      </c>
      <c r="L5" s="2">
        <f>SUM(Ventes[[#This Row],[Prix_Vente]:[Majoration]])</f>
        <v>937.2</v>
      </c>
      <c r="M5" s="2">
        <f xml:space="preserve"> Ventes[[#This Row],[Prix de Vente HT]]*Tx_TVA</f>
        <v>180.411</v>
      </c>
      <c r="N5" s="2">
        <f>+Ventes[[#This Row],[Prix de Vente HT]]+Ventes[[#This Row],[Montant TVA]]</f>
        <v>1117.6110000000001</v>
      </c>
    </row>
    <row r="6" spans="1:14">
      <c r="A6" t="str">
        <f>IF(Ventes[[#This Row],[Sale_Date]]=Ventes[[#This Row],[Sale_Date]],"ID_V "&amp;TEXT(B6,"YYYY MMDD")&amp;"-"&amp;TEXT(ROW(),"000"),"ID…")</f>
        <v>ID_V YYYY 11DD-006</v>
      </c>
      <c r="B6" s="26">
        <f t="shared" si="0"/>
        <v>45248</v>
      </c>
      <c r="C6" t="str">
        <f>_xlfn.XLOOKUP(Ventes[[#This Row],[Product_Name]],Tab_Produits[Product_Line],Tab_Produits[ID_Product],"Choisir Votre Produit")</f>
        <v>ID_P Foo 0004</v>
      </c>
      <c r="D6" s="27" t="s">
        <v>513</v>
      </c>
      <c r="E6" s="27" t="str">
        <f>+Tab_Clients[[#This Row],[Client_Name]]</f>
        <v>Manish Bansal</v>
      </c>
      <c r="F6" s="27" t="str">
        <f>_xlfn.XLOOKUP(Ventes[[#This Row],[Client_Name]],Tab_Clients[Client_Name],Tab_Clients[Customer Type],"Nouveau")</f>
        <v>Member</v>
      </c>
      <c r="G6" s="28">
        <v>2</v>
      </c>
      <c r="H6" s="6">
        <f>_xlfn.XLOOKUP(Ventes[[#This Row],[Product_Name]],Tab_Produits[Product_Line],Tab_Produits[Coût_Unitaire],"0")</f>
        <v>54.84</v>
      </c>
      <c r="I6" s="2">
        <f t="shared" si="1"/>
        <v>109.68</v>
      </c>
      <c r="J6" s="2">
        <f>IF(AND(WORKDAY(Ventes[[#This Row],[Sale_Date]],2)&gt;=5,Ventes[[#This Row],[Quantity]]&gt;=7,+Ventes[[#This Row],[Customer Type]]="Member"),-Ventes[[#This Row],[Prix_Vente]]*TX_Remise,0)</f>
        <v>0</v>
      </c>
      <c r="K6" s="2">
        <f>IF(AND(WEEKDAY(Ventes[[#This Row],[Sale_Date]],2)=7, Ventes[[#This Row],[Product_Price]]&gt;7), Ventes[[#This Row],[Prix_Vente]]*TauxMaj, 0)</f>
        <v>0</v>
      </c>
      <c r="L6" s="2">
        <f>SUM(Ventes[[#This Row],[Prix_Vente]:[Majoration]])</f>
        <v>109.68</v>
      </c>
      <c r="M6" s="2">
        <f xml:space="preserve"> Ventes[[#This Row],[Prix de Vente HT]]*Tx_TVA</f>
        <v>21.113400000000002</v>
      </c>
      <c r="N6" s="2">
        <f>+Ventes[[#This Row],[Prix de Vente HT]]+Ventes[[#This Row],[Montant TVA]]</f>
        <v>130.79340000000002</v>
      </c>
    </row>
    <row r="7" spans="1:14">
      <c r="A7" t="str">
        <f>IF(Ventes[[#This Row],[Sale_Date]]=Ventes[[#This Row],[Sale_Date]],"ID_V "&amp;TEXT(B7,"YYYY MMDD")&amp;"-"&amp;TEXT(ROW(),"000"),"ID…")</f>
        <v>ID_V YYYY 11DD-007</v>
      </c>
      <c r="B7" s="26">
        <f t="shared" si="0"/>
        <v>45248</v>
      </c>
      <c r="C7" t="str">
        <f>_xlfn.XLOOKUP(Ventes[[#This Row],[Product_Name]],Tab_Produits[Product_Line],Tab_Produits[ID_Product],"Choisir Votre Produit")</f>
        <v>ID_P Hom 0003</v>
      </c>
      <c r="D7" s="27" t="s">
        <v>512</v>
      </c>
      <c r="E7" s="27" t="str">
        <f>+Tab_Clients[[#This Row],[Client_Name]]</f>
        <v>Karan Chopra</v>
      </c>
      <c r="F7" s="27" t="str">
        <f>_xlfn.XLOOKUP(Ventes[[#This Row],[Client_Name]],Tab_Clients[Client_Name],Tab_Clients[Customer Type],"Nouveau")</f>
        <v>Member</v>
      </c>
      <c r="G7" s="28">
        <v>3</v>
      </c>
      <c r="H7" s="6">
        <f>_xlfn.XLOOKUP(Ventes[[#This Row],[Product_Name]],Tab_Produits[Product_Line],Tab_Produits[Coût_Unitaire],"0")</f>
        <v>73.56</v>
      </c>
      <c r="I7" s="2">
        <f t="shared" si="1"/>
        <v>220.68</v>
      </c>
      <c r="J7" s="2">
        <f>IF(AND(WORKDAY(Ventes[[#This Row],[Sale_Date]],2)&gt;=5,Ventes[[#This Row],[Quantity]]&gt;=7,+Ventes[[#This Row],[Customer Type]]="Member"),-Ventes[[#This Row],[Prix_Vente]]*TX_Remise,0)</f>
        <v>0</v>
      </c>
      <c r="K7" s="2">
        <f>IF(AND(WEEKDAY(Ventes[[#This Row],[Sale_Date]],2)=7, Ventes[[#This Row],[Product_Price]]&gt;7), Ventes[[#This Row],[Prix_Vente]]*TauxMaj, 0)</f>
        <v>0</v>
      </c>
      <c r="L7" s="2">
        <f>SUM(Ventes[[#This Row],[Prix_Vente]:[Majoration]])</f>
        <v>220.68</v>
      </c>
      <c r="M7" s="2">
        <f xml:space="preserve"> Ventes[[#This Row],[Prix de Vente HT]]*Tx_TVA</f>
        <v>42.480900000000005</v>
      </c>
      <c r="N7" s="2">
        <f>+Ventes[[#This Row],[Prix de Vente HT]]+Ventes[[#This Row],[Montant TVA]]</f>
        <v>263.16090000000003</v>
      </c>
    </row>
    <row r="8" spans="1:14">
      <c r="A8" t="str">
        <f>IF(Ventes[[#This Row],[Sale_Date]]=Ventes[[#This Row],[Sale_Date]],"ID_V "&amp;TEXT(B8,"YYYY MMDD")&amp;"-"&amp;TEXT(ROW(),"000"),"ID…")</f>
        <v>ID_V YYYY 11DD-008</v>
      </c>
      <c r="B8" s="26">
        <f t="shared" si="0"/>
        <v>45248</v>
      </c>
      <c r="C8" t="str">
        <f>_xlfn.XLOOKUP(Ventes[[#This Row],[Product_Name]],Tab_Produits[Product_Line],Tab_Produits[ID_Product],"Choisir Votre Produit")</f>
        <v>ID_P Hom 0003</v>
      </c>
      <c r="D8" s="27" t="s">
        <v>512</v>
      </c>
      <c r="E8" s="27" t="str">
        <f>+Tab_Clients[[#This Row],[Client_Name]]</f>
        <v>Raj Iyer</v>
      </c>
      <c r="F8" s="27" t="str">
        <f>_xlfn.XLOOKUP(Ventes[[#This Row],[Client_Name]],Tab_Clients[Client_Name],Tab_Clients[Customer Type],"Nouveau")</f>
        <v>Normal</v>
      </c>
      <c r="G8" s="28">
        <v>4</v>
      </c>
      <c r="H8" s="6">
        <f>_xlfn.XLOOKUP(Ventes[[#This Row],[Product_Name]],Tab_Produits[Product_Line],Tab_Produits[Coût_Unitaire],"0")</f>
        <v>73.56</v>
      </c>
      <c r="I8" s="2">
        <f t="shared" si="1"/>
        <v>294.24</v>
      </c>
      <c r="J8" s="2">
        <f>IF(AND(WORKDAY(Ventes[[#This Row],[Sale_Date]],2)&gt;=5,Ventes[[#This Row],[Quantity]]&gt;=7,+Ventes[[#This Row],[Customer Type]]="Member"),-Ventes[[#This Row],[Prix_Vente]]*TX_Remise,0)</f>
        <v>0</v>
      </c>
      <c r="K8" s="2">
        <f>IF(AND(WEEKDAY(Ventes[[#This Row],[Sale_Date]],2)=7, Ventes[[#This Row],[Product_Price]]&gt;7), Ventes[[#This Row],[Prix_Vente]]*TauxMaj, 0)</f>
        <v>0</v>
      </c>
      <c r="L8" s="2">
        <f>SUM(Ventes[[#This Row],[Prix_Vente]:[Majoration]])</f>
        <v>294.24</v>
      </c>
      <c r="M8" s="2">
        <f xml:space="preserve"> Ventes[[#This Row],[Prix de Vente HT]]*Tx_TVA</f>
        <v>56.641200000000005</v>
      </c>
      <c r="N8" s="2">
        <f>+Ventes[[#This Row],[Prix de Vente HT]]+Ventes[[#This Row],[Montant TVA]]</f>
        <v>350.88120000000004</v>
      </c>
    </row>
    <row r="9" spans="1:14">
      <c r="A9" t="str">
        <f>IF(Ventes[[#This Row],[Sale_Date]]=Ventes[[#This Row],[Sale_Date]],"ID_V "&amp;TEXT(B9,"YYYY MMDD")&amp;"-"&amp;TEXT(ROW(),"000"),"ID…")</f>
        <v>ID_V YYYY 11DD-009</v>
      </c>
      <c r="B9" s="26">
        <f t="shared" si="0"/>
        <v>45248</v>
      </c>
      <c r="C9" t="str">
        <f>_xlfn.XLOOKUP(Ventes[[#This Row],[Product_Name]],Tab_Produits[Product_Line],Tab_Produits[ID_Product],"Choisir Votre Produit")</f>
        <v>ID_P Hea 0001</v>
      </c>
      <c r="D9" s="27" t="s">
        <v>510</v>
      </c>
      <c r="E9" s="27" t="str">
        <f>+Tab_Clients[[#This Row],[Client_Name]]</f>
        <v>Pooja Agarwal</v>
      </c>
      <c r="F9" s="27" t="str">
        <f>_xlfn.XLOOKUP(Ventes[[#This Row],[Client_Name]],Tab_Clients[Client_Name],Tab_Clients[Customer Type],"Nouveau")</f>
        <v>Member</v>
      </c>
      <c r="G9" s="28">
        <v>5</v>
      </c>
      <c r="H9" s="6">
        <f>_xlfn.XLOOKUP(Ventes[[#This Row],[Product_Name]],Tab_Produits[Product_Line],Tab_Produits[Coût_Unitaire],"0")</f>
        <v>74.69</v>
      </c>
      <c r="I9" s="2">
        <f t="shared" si="1"/>
        <v>373.45</v>
      </c>
      <c r="J9" s="2">
        <f>IF(AND(WORKDAY(Ventes[[#This Row],[Sale_Date]],2)&gt;=5,Ventes[[#This Row],[Quantity]]&gt;=7,+Ventes[[#This Row],[Customer Type]]="Member"),-Ventes[[#This Row],[Prix_Vente]]*TX_Remise,0)</f>
        <v>0</v>
      </c>
      <c r="K9" s="2">
        <f>IF(AND(WEEKDAY(Ventes[[#This Row],[Sale_Date]],2)=7, Ventes[[#This Row],[Product_Price]]&gt;7), Ventes[[#This Row],[Prix_Vente]]*TauxMaj, 0)</f>
        <v>0</v>
      </c>
      <c r="L9" s="2">
        <f>SUM(Ventes[[#This Row],[Prix_Vente]:[Majoration]])</f>
        <v>373.45</v>
      </c>
      <c r="M9" s="2">
        <f xml:space="preserve"> Ventes[[#This Row],[Prix de Vente HT]]*Tx_TVA</f>
        <v>71.889124999999993</v>
      </c>
      <c r="N9" s="2">
        <f>+Ventes[[#This Row],[Prix de Vente HT]]+Ventes[[#This Row],[Montant TVA]]</f>
        <v>445.33912499999997</v>
      </c>
    </row>
    <row r="10" spans="1:14">
      <c r="A10" t="str">
        <f>IF(Ventes[[#This Row],[Sale_Date]]=Ventes[[#This Row],[Sale_Date]],"ID_V "&amp;TEXT(B10,"YYYY MMDD")&amp;"-"&amp;TEXT(ROW(),"000"),"ID…")</f>
        <v>ID_V YYYY 11DD-010</v>
      </c>
      <c r="B10" s="26">
        <f t="shared" si="0"/>
        <v>45249</v>
      </c>
      <c r="C10" t="str">
        <f>_xlfn.XLOOKUP(Ventes[[#This Row],[Product_Name]],Tab_Produits[Product_Line],Tab_Produits[ID_Product],"Choisir Votre Produit")</f>
        <v>ID_P Ele 0002</v>
      </c>
      <c r="D10" s="27" t="s">
        <v>511</v>
      </c>
      <c r="E10" s="27" t="str">
        <f>+Tab_Clients[[#This Row],[Client_Name]]</f>
        <v>Rohan Bansal</v>
      </c>
      <c r="F10" s="27" t="str">
        <f>_xlfn.XLOOKUP(Ventes[[#This Row],[Client_Name]],Tab_Clients[Client_Name],Tab_Clients[Customer Type],"Nouveau")</f>
        <v>Normal</v>
      </c>
      <c r="G10" s="28">
        <v>10</v>
      </c>
      <c r="H10" s="6">
        <f>_xlfn.XLOOKUP(Ventes[[#This Row],[Product_Name]],Tab_Produits[Product_Line],Tab_Produits[Coût_Unitaire],"0")</f>
        <v>15.28</v>
      </c>
      <c r="I10" s="2">
        <f t="shared" si="1"/>
        <v>152.79999999999998</v>
      </c>
      <c r="J10" s="2">
        <f>IF(AND(WORKDAY(Ventes[[#This Row],[Sale_Date]],2)&gt;=5,Ventes[[#This Row],[Quantity]]&gt;=7,+Ventes[[#This Row],[Customer Type]]="Member"),-Ventes[[#This Row],[Prix_Vente]]*TX_Remise,0)</f>
        <v>0</v>
      </c>
      <c r="K10" s="2">
        <f>IF(AND(WEEKDAY(Ventes[[#This Row],[Sale_Date]],2)=7, Ventes[[#This Row],[Product_Price]]&gt;7), Ventes[[#This Row],[Prix_Vente]]*TauxMaj, 0)</f>
        <v>3.0559999999999996</v>
      </c>
      <c r="L10" s="2">
        <f>SUM(Ventes[[#This Row],[Prix_Vente]:[Majoration]])</f>
        <v>155.85599999999999</v>
      </c>
      <c r="M10" s="2">
        <f xml:space="preserve"> Ventes[[#This Row],[Prix de Vente HT]]*Tx_TVA</f>
        <v>30.002279999999999</v>
      </c>
      <c r="N10" s="2">
        <f>+Ventes[[#This Row],[Prix de Vente HT]]+Ventes[[#This Row],[Montant TVA]]</f>
        <v>185.85827999999998</v>
      </c>
    </row>
    <row r="11" spans="1:14">
      <c r="A11" t="str">
        <f>IF(Ventes[[#This Row],[Sale_Date]]=Ventes[[#This Row],[Sale_Date]],"ID_V "&amp;TEXT(B11,"YYYY MMDD")&amp;"-"&amp;TEXT(ROW(),"000"),"ID…")</f>
        <v>ID_V YYYY 11DD-011</v>
      </c>
      <c r="B11" s="26">
        <f t="shared" si="0"/>
        <v>45249</v>
      </c>
      <c r="C11" t="str">
        <f>_xlfn.XLOOKUP(Ventes[[#This Row],[Product_Name]],Tab_Produits[Product_Line],Tab_Produits[ID_Product],"Choisir Votre Produit")</f>
        <v>ID_P Ele 0002</v>
      </c>
      <c r="D11" s="27" t="s">
        <v>511</v>
      </c>
      <c r="E11" s="27" t="str">
        <f>+Tab_Clients[[#This Row],[Client_Name]]</f>
        <v>Aditya Mehta</v>
      </c>
      <c r="F11" s="27" t="str">
        <f>_xlfn.XLOOKUP(Ventes[[#This Row],[Client_Name]],Tab_Clients[Client_Name],Tab_Clients[Customer Type],"Nouveau")</f>
        <v>Member</v>
      </c>
      <c r="G11" s="28">
        <v>6</v>
      </c>
      <c r="H11" s="6">
        <f>_xlfn.XLOOKUP(Ventes[[#This Row],[Product_Name]],Tab_Produits[Product_Line],Tab_Produits[Coût_Unitaire],"0")</f>
        <v>15.28</v>
      </c>
      <c r="I11" s="2">
        <f t="shared" si="1"/>
        <v>91.679999999999993</v>
      </c>
      <c r="J11" s="2">
        <f>IF(AND(WORKDAY(Ventes[[#This Row],[Sale_Date]],2)&gt;=5,Ventes[[#This Row],[Quantity]]&gt;=7,+Ventes[[#This Row],[Customer Type]]="Member"),-Ventes[[#This Row],[Prix_Vente]]*TX_Remise,0)</f>
        <v>0</v>
      </c>
      <c r="K11" s="2">
        <f>IF(AND(WEEKDAY(Ventes[[#This Row],[Sale_Date]],2)=7, Ventes[[#This Row],[Product_Price]]&gt;7), Ventes[[#This Row],[Prix_Vente]]*TauxMaj, 0)</f>
        <v>1.8335999999999999</v>
      </c>
      <c r="L11" s="2">
        <f>SUM(Ventes[[#This Row],[Prix_Vente]:[Majoration]])</f>
        <v>93.513599999999997</v>
      </c>
      <c r="M11" s="2">
        <f xml:space="preserve"> Ventes[[#This Row],[Prix de Vente HT]]*Tx_TVA</f>
        <v>18.001367999999999</v>
      </c>
      <c r="N11" s="2">
        <f>+Ventes[[#This Row],[Prix de Vente HT]]+Ventes[[#This Row],[Montant TVA]]</f>
        <v>111.514968</v>
      </c>
    </row>
    <row r="12" spans="1:14">
      <c r="A12" t="str">
        <f>IF(Ventes[[#This Row],[Sale_Date]]=Ventes[[#This Row],[Sale_Date]],"ID_V "&amp;TEXT(B12,"YYYY MMDD")&amp;"-"&amp;TEXT(ROW(),"000"),"ID…")</f>
        <v>ID_V YYYY 11DD-012</v>
      </c>
      <c r="B12" s="26">
        <f t="shared" si="0"/>
        <v>45249</v>
      </c>
      <c r="C12" t="str">
        <f>_xlfn.XLOOKUP(Ventes[[#This Row],[Product_Name]],Tab_Produits[Product_Line],Tab_Produits[ID_Product],"Choisir Votre Produit")</f>
        <v>ID_P Spo 0006</v>
      </c>
      <c r="D12" s="27" t="s">
        <v>515</v>
      </c>
      <c r="E12" s="27" t="str">
        <f>+Tab_Clients[[#This Row],[Client_Name]]</f>
        <v>Aditya Rao</v>
      </c>
      <c r="F12" s="27" t="str">
        <f>_xlfn.XLOOKUP(Ventes[[#This Row],[Client_Name]],Tab_Clients[Client_Name],Tab_Clients[Customer Type],"Nouveau")</f>
        <v>Normal</v>
      </c>
      <c r="G12" s="28">
        <v>7</v>
      </c>
      <c r="H12" s="6">
        <f>_xlfn.XLOOKUP(Ventes[[#This Row],[Product_Name]],Tab_Produits[Product_Line],Tab_Produits[Coût_Unitaire],"0")</f>
        <v>93.72</v>
      </c>
      <c r="I12" s="2">
        <f t="shared" si="1"/>
        <v>656.04</v>
      </c>
      <c r="J12" s="2">
        <f>IF(AND(WORKDAY(Ventes[[#This Row],[Sale_Date]],2)&gt;=5,Ventes[[#This Row],[Quantity]]&gt;=7,+Ventes[[#This Row],[Customer Type]]="Member"),-Ventes[[#This Row],[Prix_Vente]]*TX_Remise,0)</f>
        <v>0</v>
      </c>
      <c r="K12" s="2">
        <f>IF(AND(WEEKDAY(Ventes[[#This Row],[Sale_Date]],2)=7, Ventes[[#This Row],[Product_Price]]&gt;7), Ventes[[#This Row],[Prix_Vente]]*TauxMaj, 0)</f>
        <v>13.120799999999999</v>
      </c>
      <c r="L12" s="2">
        <f>SUM(Ventes[[#This Row],[Prix_Vente]:[Majoration]])</f>
        <v>669.16079999999999</v>
      </c>
      <c r="M12" s="2">
        <f xml:space="preserve"> Ventes[[#This Row],[Prix de Vente HT]]*Tx_TVA</f>
        <v>128.81345400000001</v>
      </c>
      <c r="N12" s="2">
        <f>+Ventes[[#This Row],[Prix de Vente HT]]+Ventes[[#This Row],[Montant TVA]]</f>
        <v>797.97425399999997</v>
      </c>
    </row>
    <row r="13" spans="1:14">
      <c r="A13" t="str">
        <f>IF(Ventes[[#This Row],[Sale_Date]]=Ventes[[#This Row],[Sale_Date]],"ID_V "&amp;TEXT(B13,"YYYY MMDD")&amp;"-"&amp;TEXT(ROW(),"000"),"ID…")</f>
        <v>ID_V YYYY 11DD-013</v>
      </c>
      <c r="B13" s="26">
        <f t="shared" si="0"/>
        <v>45249</v>
      </c>
      <c r="C13" t="str">
        <f>_xlfn.XLOOKUP(Ventes[[#This Row],[Product_Name]],Tab_Produits[Product_Line],Tab_Produits[ID_Product],"Choisir Votre Produit")</f>
        <v>ID_P Foo 0004</v>
      </c>
      <c r="D13" s="27" t="s">
        <v>513</v>
      </c>
      <c r="E13" s="27" t="str">
        <f>+Tab_Clients[[#This Row],[Client_Name]]</f>
        <v>Riya Nair</v>
      </c>
      <c r="F13" s="27" t="str">
        <f>_xlfn.XLOOKUP(Ventes[[#This Row],[Client_Name]],Tab_Clients[Client_Name],Tab_Clients[Customer Type],"Nouveau")</f>
        <v>Member</v>
      </c>
      <c r="G13" s="28">
        <v>2</v>
      </c>
      <c r="H13" s="6">
        <f>_xlfn.XLOOKUP(Ventes[[#This Row],[Product_Name]],Tab_Produits[Product_Line],Tab_Produits[Coût_Unitaire],"0")</f>
        <v>54.84</v>
      </c>
      <c r="I13" s="2">
        <f t="shared" si="1"/>
        <v>109.68</v>
      </c>
      <c r="J13" s="2">
        <f>IF(AND(WORKDAY(Ventes[[#This Row],[Sale_Date]],2)&gt;=5,Ventes[[#This Row],[Quantity]]&gt;=7,+Ventes[[#This Row],[Customer Type]]="Member"),-Ventes[[#This Row],[Prix_Vente]]*TX_Remise,0)</f>
        <v>0</v>
      </c>
      <c r="K13" s="2">
        <f>IF(AND(WEEKDAY(Ventes[[#This Row],[Sale_Date]],2)=7, Ventes[[#This Row],[Product_Price]]&gt;7), Ventes[[#This Row],[Prix_Vente]]*TauxMaj, 0)</f>
        <v>2.1936</v>
      </c>
      <c r="L13" s="2">
        <f>SUM(Ventes[[#This Row],[Prix_Vente]:[Majoration]])</f>
        <v>111.87360000000001</v>
      </c>
      <c r="M13" s="2">
        <f xml:space="preserve"> Ventes[[#This Row],[Prix de Vente HT]]*Tx_TVA</f>
        <v>21.535668000000001</v>
      </c>
      <c r="N13" s="2">
        <f>+Ventes[[#This Row],[Prix de Vente HT]]+Ventes[[#This Row],[Montant TVA]]</f>
        <v>133.409268</v>
      </c>
    </row>
    <row r="14" spans="1:14">
      <c r="A14" t="str">
        <f>IF(Ventes[[#This Row],[Sale_Date]]=Ventes[[#This Row],[Sale_Date]],"ID_V "&amp;TEXT(B14,"YYYY MMDD")&amp;"-"&amp;TEXT(ROW(),"000"),"ID…")</f>
        <v>ID_V YYYY 11DD-014</v>
      </c>
      <c r="B14" s="26">
        <f t="shared" si="0"/>
        <v>45250</v>
      </c>
      <c r="C14" t="str">
        <f>_xlfn.XLOOKUP(Ventes[[#This Row],[Product_Name]],Tab_Produits[Product_Line],Tab_Produits[ID_Product],"Choisir Votre Produit")</f>
        <v>ID_P Hom 0003</v>
      </c>
      <c r="D14" s="27" t="s">
        <v>512</v>
      </c>
      <c r="E14" s="27" t="str">
        <f>+Tab_Clients[[#This Row],[Client_Name]]</f>
        <v>Vivaan Malhotra</v>
      </c>
      <c r="F14" s="27" t="str">
        <f>_xlfn.XLOOKUP(Ventes[[#This Row],[Client_Name]],Tab_Clients[Client_Name],Tab_Clients[Customer Type],"Nouveau")</f>
        <v>Normal</v>
      </c>
      <c r="G14" s="28">
        <v>8</v>
      </c>
      <c r="H14" s="6">
        <f>_xlfn.XLOOKUP(Ventes[[#This Row],[Product_Name]],Tab_Produits[Product_Line],Tab_Produits[Coût_Unitaire],"0")</f>
        <v>73.56</v>
      </c>
      <c r="I14" s="2">
        <f t="shared" si="1"/>
        <v>588.48</v>
      </c>
      <c r="J14" s="2">
        <f>IF(AND(WORKDAY(Ventes[[#This Row],[Sale_Date]],2)&gt;=5,Ventes[[#This Row],[Quantity]]&gt;=7,+Ventes[[#This Row],[Customer Type]]="Member"),-Ventes[[#This Row],[Prix_Vente]]*TX_Remise,0)</f>
        <v>0</v>
      </c>
      <c r="K14" s="2">
        <f>IF(AND(WEEKDAY(Ventes[[#This Row],[Sale_Date]],2)=7, Ventes[[#This Row],[Product_Price]]&gt;7), Ventes[[#This Row],[Prix_Vente]]*TauxMaj, 0)</f>
        <v>0</v>
      </c>
      <c r="L14" s="2">
        <f>SUM(Ventes[[#This Row],[Prix_Vente]:[Majoration]])</f>
        <v>588.48</v>
      </c>
      <c r="M14" s="2">
        <f xml:space="preserve"> Ventes[[#This Row],[Prix de Vente HT]]*Tx_TVA</f>
        <v>113.28240000000001</v>
      </c>
      <c r="N14" s="2">
        <f>+Ventes[[#This Row],[Prix de Vente HT]]+Ventes[[#This Row],[Montant TVA]]</f>
        <v>701.76240000000007</v>
      </c>
    </row>
    <row r="15" spans="1:14">
      <c r="A15" t="str">
        <f>IF(Ventes[[#This Row],[Sale_Date]]=Ventes[[#This Row],[Sale_Date]],"ID_V "&amp;TEXT(B15,"YYYY MMDD")&amp;"-"&amp;TEXT(ROW(),"000"),"ID…")</f>
        <v>ID_V YYYY 11DD-015</v>
      </c>
      <c r="B15" s="26">
        <f t="shared" si="0"/>
        <v>45250</v>
      </c>
      <c r="C15" t="str">
        <f>_xlfn.XLOOKUP(Ventes[[#This Row],[Product_Name]],Tab_Produits[Product_Line],Tab_Produits[ID_Product],"Choisir Votre Produit")</f>
        <v>ID_P Hom 0003</v>
      </c>
      <c r="D15" s="27" t="s">
        <v>512</v>
      </c>
      <c r="E15" s="27" t="str">
        <f>+Tab_Clients[[#This Row],[Client_Name]]</f>
        <v>Aarav Kapoor</v>
      </c>
      <c r="F15" s="27" t="str">
        <f>_xlfn.XLOOKUP(Ventes[[#This Row],[Client_Name]],Tab_Clients[Client_Name],Tab_Clients[Customer Type],"Nouveau")</f>
        <v>Member</v>
      </c>
      <c r="G15" s="28">
        <v>2</v>
      </c>
      <c r="H15" s="6">
        <f>_xlfn.XLOOKUP(Ventes[[#This Row],[Product_Name]],Tab_Produits[Product_Line],Tab_Produits[Coût_Unitaire],"0")</f>
        <v>73.56</v>
      </c>
      <c r="I15" s="2">
        <f t="shared" si="1"/>
        <v>147.12</v>
      </c>
      <c r="J15" s="2">
        <f>IF(AND(WORKDAY(Ventes[[#This Row],[Sale_Date]],2)&gt;=5,Ventes[[#This Row],[Quantity]]&gt;=7,+Ventes[[#This Row],[Customer Type]]="Member"),-Ventes[[#This Row],[Prix_Vente]]*TX_Remise,0)</f>
        <v>0</v>
      </c>
      <c r="K15" s="2">
        <f>IF(AND(WEEKDAY(Ventes[[#This Row],[Sale_Date]],2)=7, Ventes[[#This Row],[Product_Price]]&gt;7), Ventes[[#This Row],[Prix_Vente]]*TauxMaj, 0)</f>
        <v>0</v>
      </c>
      <c r="L15" s="2">
        <f>SUM(Ventes[[#This Row],[Prix_Vente]:[Majoration]])</f>
        <v>147.12</v>
      </c>
      <c r="M15" s="2">
        <f xml:space="preserve"> Ventes[[#This Row],[Prix de Vente HT]]*Tx_TVA</f>
        <v>28.320600000000002</v>
      </c>
      <c r="N15" s="2">
        <f>+Ventes[[#This Row],[Prix de Vente HT]]+Ventes[[#This Row],[Montant TVA]]</f>
        <v>175.44060000000002</v>
      </c>
    </row>
    <row r="16" spans="1:14">
      <c r="A16" t="str">
        <f>IF(Ventes[[#This Row],[Sale_Date]]=Ventes[[#This Row],[Sale_Date]],"ID_V "&amp;TEXT(B16,"YYYY MMDD")&amp;"-"&amp;TEXT(ROW(),"000"),"ID…")</f>
        <v>ID_V YYYY 11DD-016</v>
      </c>
      <c r="B16" s="26">
        <f t="shared" si="0"/>
        <v>45250</v>
      </c>
      <c r="C16" t="str">
        <f>_xlfn.XLOOKUP(Ventes[[#This Row],[Product_Name]],Tab_Produits[Product_Line],Tab_Produits[ID_Product],"Choisir Votre Produit")</f>
        <v>ID_P Hea 0001</v>
      </c>
      <c r="D16" s="27" t="s">
        <v>510</v>
      </c>
      <c r="E16" s="27" t="str">
        <f>+Tab_Clients[[#This Row],[Client_Name]]</f>
        <v>Kavya Sharma</v>
      </c>
      <c r="F16" s="27" t="str">
        <f>_xlfn.XLOOKUP(Ventes[[#This Row],[Client_Name]],Tab_Clients[Client_Name],Tab_Clients[Customer Type],"Nouveau")</f>
        <v>Member</v>
      </c>
      <c r="G16" s="28">
        <v>5</v>
      </c>
      <c r="H16" s="6">
        <f>_xlfn.XLOOKUP(Ventes[[#This Row],[Product_Name]],Tab_Produits[Product_Line],Tab_Produits[Coût_Unitaire],"0")</f>
        <v>74.69</v>
      </c>
      <c r="I16" s="2">
        <f t="shared" si="1"/>
        <v>373.45</v>
      </c>
      <c r="J16" s="2">
        <f>IF(AND(WORKDAY(Ventes[[#This Row],[Sale_Date]],2)&gt;=5,Ventes[[#This Row],[Quantity]]&gt;=7,+Ventes[[#This Row],[Customer Type]]="Member"),-Ventes[[#This Row],[Prix_Vente]]*TX_Remise,0)</f>
        <v>0</v>
      </c>
      <c r="K16" s="2">
        <f>IF(AND(WEEKDAY(Ventes[[#This Row],[Sale_Date]],2)=7, Ventes[[#This Row],[Product_Price]]&gt;7), Ventes[[#This Row],[Prix_Vente]]*TauxMaj, 0)</f>
        <v>0</v>
      </c>
      <c r="L16" s="2">
        <f>SUM(Ventes[[#This Row],[Prix_Vente]:[Majoration]])</f>
        <v>373.45</v>
      </c>
      <c r="M16" s="2">
        <f xml:space="preserve"> Ventes[[#This Row],[Prix de Vente HT]]*Tx_TVA</f>
        <v>71.889124999999993</v>
      </c>
      <c r="N16" s="2">
        <f>+Ventes[[#This Row],[Prix de Vente HT]]+Ventes[[#This Row],[Montant TVA]]</f>
        <v>445.33912499999997</v>
      </c>
    </row>
    <row r="17" spans="1:14">
      <c r="A17" t="str">
        <f>IF(Ventes[[#This Row],[Sale_Date]]=Ventes[[#This Row],[Sale_Date]],"ID_V "&amp;TEXT(B17,"YYYY MMDD")&amp;"-"&amp;TEXT(ROW(),"000"),"ID…")</f>
        <v>ID_V YYYY 11DD-017</v>
      </c>
      <c r="B17" s="26">
        <f t="shared" si="0"/>
        <v>45250</v>
      </c>
      <c r="C17" t="str">
        <f>_xlfn.XLOOKUP(Ventes[[#This Row],[Product_Name]],Tab_Produits[Product_Line],Tab_Produits[ID_Product],"Choisir Votre Produit")</f>
        <v>ID_P Ele 0002</v>
      </c>
      <c r="D17" s="27" t="s">
        <v>511</v>
      </c>
      <c r="E17" s="27" t="str">
        <f>+Tab_Clients[[#This Row],[Client_Name]]</f>
        <v>Anil Verma</v>
      </c>
      <c r="F17" s="27" t="str">
        <f>_xlfn.XLOOKUP(Ventes[[#This Row],[Client_Name]],Tab_Clients[Client_Name],Tab_Clients[Customer Type],"Nouveau")</f>
        <v>Normal</v>
      </c>
      <c r="G17" s="28">
        <v>4</v>
      </c>
      <c r="H17" s="6">
        <f>_xlfn.XLOOKUP(Ventes[[#This Row],[Product_Name]],Tab_Produits[Product_Line],Tab_Produits[Coût_Unitaire],"0")</f>
        <v>15.28</v>
      </c>
      <c r="I17" s="2">
        <f t="shared" si="1"/>
        <v>61.12</v>
      </c>
      <c r="J17" s="2">
        <f>IF(AND(WORKDAY(Ventes[[#This Row],[Sale_Date]],2)&gt;=5,Ventes[[#This Row],[Quantity]]&gt;=7,+Ventes[[#This Row],[Customer Type]]="Member"),-Ventes[[#This Row],[Prix_Vente]]*TX_Remise,0)</f>
        <v>0</v>
      </c>
      <c r="K17" s="2">
        <f>IF(AND(WEEKDAY(Ventes[[#This Row],[Sale_Date]],2)=7, Ventes[[#This Row],[Product_Price]]&gt;7), Ventes[[#This Row],[Prix_Vente]]*TauxMaj, 0)</f>
        <v>0</v>
      </c>
      <c r="L17" s="2">
        <f>SUM(Ventes[[#This Row],[Prix_Vente]:[Majoration]])</f>
        <v>61.12</v>
      </c>
      <c r="M17" s="2">
        <f xml:space="preserve"> Ventes[[#This Row],[Prix de Vente HT]]*Tx_TVA</f>
        <v>11.765599999999999</v>
      </c>
      <c r="N17" s="2">
        <f>+Ventes[[#This Row],[Prix de Vente HT]]+Ventes[[#This Row],[Montant TVA]]</f>
        <v>72.885599999999997</v>
      </c>
    </row>
    <row r="18" spans="1:14">
      <c r="A18" t="str">
        <f>IF(Ventes[[#This Row],[Sale_Date]]=Ventes[[#This Row],[Sale_Date]],"ID_V "&amp;TEXT(B18,"YYYY MMDD")&amp;"-"&amp;TEXT(ROW(),"000"),"ID…")</f>
        <v>ID_V YYYY 11DD-018</v>
      </c>
      <c r="B18" s="26">
        <f t="shared" si="0"/>
        <v>45251</v>
      </c>
      <c r="C18" t="str">
        <f>_xlfn.XLOOKUP(Ventes[[#This Row],[Product_Name]],Tab_Produits[Product_Line],Tab_Produits[ID_Product],"Choisir Votre Produit")</f>
        <v>ID_P Spo 0006</v>
      </c>
      <c r="D18" s="27" t="s">
        <v>515</v>
      </c>
      <c r="E18" s="27" t="str">
        <f>+Tab_Clients[[#This Row],[Client_Name]]</f>
        <v>Anil Iyer</v>
      </c>
      <c r="F18" s="27" t="str">
        <f>_xlfn.XLOOKUP(Ventes[[#This Row],[Client_Name]],Tab_Clients[Client_Name],Tab_Clients[Customer Type],"Nouveau")</f>
        <v>Member</v>
      </c>
      <c r="G18" s="28">
        <v>1</v>
      </c>
      <c r="H18" s="6">
        <f>_xlfn.XLOOKUP(Ventes[[#This Row],[Product_Name]],Tab_Produits[Product_Line],Tab_Produits[Coût_Unitaire],"0")</f>
        <v>93.72</v>
      </c>
      <c r="I18" s="2">
        <f t="shared" si="1"/>
        <v>93.72</v>
      </c>
      <c r="J18" s="2">
        <f>IF(AND(WORKDAY(Ventes[[#This Row],[Sale_Date]],2)&gt;=5,Ventes[[#This Row],[Quantity]]&gt;=7,+Ventes[[#This Row],[Customer Type]]="Member"),-Ventes[[#This Row],[Prix_Vente]]*TX_Remise,0)</f>
        <v>0</v>
      </c>
      <c r="K18" s="2">
        <f>IF(AND(WEEKDAY(Ventes[[#This Row],[Sale_Date]],2)=7, Ventes[[#This Row],[Product_Price]]&gt;7), Ventes[[#This Row],[Prix_Vente]]*TauxMaj, 0)</f>
        <v>0</v>
      </c>
      <c r="L18" s="2">
        <f>SUM(Ventes[[#This Row],[Prix_Vente]:[Majoration]])</f>
        <v>93.72</v>
      </c>
      <c r="M18" s="2">
        <f xml:space="preserve"> Ventes[[#This Row],[Prix de Vente HT]]*Tx_TVA</f>
        <v>18.0411</v>
      </c>
      <c r="N18" s="2">
        <f>+Ventes[[#This Row],[Prix de Vente HT]]+Ventes[[#This Row],[Montant TVA]]</f>
        <v>111.7611</v>
      </c>
    </row>
    <row r="19" spans="1:14">
      <c r="A19" t="str">
        <f>IF(Ventes[[#This Row],[Sale_Date]]=Ventes[[#This Row],[Sale_Date]],"ID_V "&amp;TEXT(B19,"YYYY MMDD")&amp;"-"&amp;TEXT(ROW(),"000"),"ID…")</f>
        <v>ID_V YYYY 11DD-019</v>
      </c>
      <c r="B19" s="26">
        <f t="shared" si="0"/>
        <v>45251</v>
      </c>
      <c r="C19" t="str">
        <f>_xlfn.XLOOKUP(Ventes[[#This Row],[Product_Name]],Tab_Produits[Product_Line],Tab_Produits[ID_Product],"Choisir Votre Produit")</f>
        <v>ID_P Foo 0004</v>
      </c>
      <c r="D19" s="27" t="s">
        <v>513</v>
      </c>
      <c r="E19" s="27" t="str">
        <f>+Tab_Clients[[#This Row],[Client_Name]]</f>
        <v>Krishna Kumar</v>
      </c>
      <c r="F19" s="27" t="str">
        <f>_xlfn.XLOOKUP(Ventes[[#This Row],[Client_Name]],Tab_Clients[Client_Name],Tab_Clients[Customer Type],"Nouveau")</f>
        <v>Member</v>
      </c>
      <c r="G19" s="28">
        <v>9</v>
      </c>
      <c r="H19" s="6">
        <f>_xlfn.XLOOKUP(Ventes[[#This Row],[Product_Name]],Tab_Produits[Product_Line],Tab_Produits[Coût_Unitaire],"0")</f>
        <v>54.84</v>
      </c>
      <c r="I19" s="2">
        <f t="shared" si="1"/>
        <v>493.56000000000006</v>
      </c>
      <c r="J19" s="2">
        <f>IF(AND(WORKDAY(Ventes[[#This Row],[Sale_Date]],2)&gt;=5,Ventes[[#This Row],[Quantity]]&gt;=7,+Ventes[[#This Row],[Customer Type]]="Member"),-Ventes[[#This Row],[Prix_Vente]]*TX_Remise,0)</f>
        <v>-123.39000000000001</v>
      </c>
      <c r="K19" s="2">
        <f>IF(AND(WEEKDAY(Ventes[[#This Row],[Sale_Date]],2)=7, Ventes[[#This Row],[Product_Price]]&gt;7), Ventes[[#This Row],[Prix_Vente]]*TauxMaj, 0)</f>
        <v>0</v>
      </c>
      <c r="L19" s="2">
        <f>SUM(Ventes[[#This Row],[Prix_Vente]:[Majoration]])</f>
        <v>370.17000000000007</v>
      </c>
      <c r="M19" s="2">
        <f xml:space="preserve"> Ventes[[#This Row],[Prix de Vente HT]]*Tx_TVA</f>
        <v>71.257725000000022</v>
      </c>
      <c r="N19" s="2">
        <f>+Ventes[[#This Row],[Prix de Vente HT]]+Ventes[[#This Row],[Montant TVA]]</f>
        <v>441.42772500000012</v>
      </c>
    </row>
    <row r="20" spans="1:14">
      <c r="A20" t="str">
        <f>IF(Ventes[[#This Row],[Sale_Date]]=Ventes[[#This Row],[Sale_Date]],"ID_V "&amp;TEXT(B20,"YYYY MMDD")&amp;"-"&amp;TEXT(ROW(),"000"),"ID…")</f>
        <v>ID_V YYYY 11DD-020</v>
      </c>
      <c r="B20" s="26">
        <f t="shared" si="0"/>
        <v>45251</v>
      </c>
      <c r="C20" t="str">
        <f>_xlfn.XLOOKUP(Ventes[[#This Row],[Product_Name]],Tab_Produits[Product_Line],Tab_Produits[ID_Product],"Choisir Votre Produit")</f>
        <v>ID_P Hom 0003</v>
      </c>
      <c r="D20" s="27" t="s">
        <v>512</v>
      </c>
      <c r="E20" s="27" t="str">
        <f>+Tab_Clients[[#This Row],[Client_Name]]</f>
        <v>Raj Rao</v>
      </c>
      <c r="F20" s="27" t="str">
        <f>_xlfn.XLOOKUP(Ventes[[#This Row],[Client_Name]],Tab_Clients[Client_Name],Tab_Clients[Customer Type],"Nouveau")</f>
        <v>Normal</v>
      </c>
      <c r="G20" s="28">
        <v>8</v>
      </c>
      <c r="H20" s="6">
        <f>_xlfn.XLOOKUP(Ventes[[#This Row],[Product_Name]],Tab_Produits[Product_Line],Tab_Produits[Coût_Unitaire],"0")</f>
        <v>73.56</v>
      </c>
      <c r="I20" s="2">
        <f t="shared" si="1"/>
        <v>588.48</v>
      </c>
      <c r="J20" s="2">
        <f>IF(AND(WORKDAY(Ventes[[#This Row],[Sale_Date]],2)&gt;=5,Ventes[[#This Row],[Quantity]]&gt;=7,+Ventes[[#This Row],[Customer Type]]="Member"),-Ventes[[#This Row],[Prix_Vente]]*TX_Remise,0)</f>
        <v>0</v>
      </c>
      <c r="K20" s="2">
        <f>IF(AND(WEEKDAY(Ventes[[#This Row],[Sale_Date]],2)=7, Ventes[[#This Row],[Product_Price]]&gt;7), Ventes[[#This Row],[Prix_Vente]]*TauxMaj, 0)</f>
        <v>0</v>
      </c>
      <c r="L20" s="2">
        <f>SUM(Ventes[[#This Row],[Prix_Vente]:[Majoration]])</f>
        <v>588.48</v>
      </c>
      <c r="M20" s="2">
        <f xml:space="preserve"> Ventes[[#This Row],[Prix de Vente HT]]*Tx_TVA</f>
        <v>113.28240000000001</v>
      </c>
      <c r="N20" s="2">
        <f>+Ventes[[#This Row],[Prix de Vente HT]]+Ventes[[#This Row],[Montant TVA]]</f>
        <v>701.76240000000007</v>
      </c>
    </row>
    <row r="21" spans="1:14">
      <c r="A21" t="str">
        <f>IF(Ventes[[#This Row],[Sale_Date]]=Ventes[[#This Row],[Sale_Date]],"ID_V "&amp;TEXT(B21,"YYYY MMDD")&amp;"-"&amp;TEXT(ROW(),"000"),"ID…")</f>
        <v>ID_V YYYY 11DD-021</v>
      </c>
      <c r="B21" s="26">
        <f t="shared" si="0"/>
        <v>45251</v>
      </c>
      <c r="C21" t="str">
        <f>_xlfn.XLOOKUP(Ventes[[#This Row],[Product_Name]],Tab_Produits[Product_Line],Tab_Produits[ID_Product],"Choisir Votre Produit")</f>
        <v>ID_P Hom 0003</v>
      </c>
      <c r="D21" s="27" t="s">
        <v>512</v>
      </c>
      <c r="E21" s="27" t="str">
        <f>+Tab_Clients[[#This Row],[Client_Name]]</f>
        <v>Sita Sharma</v>
      </c>
      <c r="F21" s="27" t="str">
        <f>_xlfn.XLOOKUP(Ventes[[#This Row],[Client_Name]],Tab_Clients[Client_Name],Tab_Clients[Customer Type],"Nouveau")</f>
        <v>Member</v>
      </c>
      <c r="G21" s="28">
        <v>1</v>
      </c>
      <c r="H21" s="6">
        <f>_xlfn.XLOOKUP(Ventes[[#This Row],[Product_Name]],Tab_Produits[Product_Line],Tab_Produits[Coût_Unitaire],"0")</f>
        <v>73.56</v>
      </c>
      <c r="I21" s="2">
        <f t="shared" si="1"/>
        <v>73.56</v>
      </c>
      <c r="J21" s="2">
        <f>IF(AND(WORKDAY(Ventes[[#This Row],[Sale_Date]],2)&gt;=5,Ventes[[#This Row],[Quantity]]&gt;=7,+Ventes[[#This Row],[Customer Type]]="Member"),-Ventes[[#This Row],[Prix_Vente]]*TX_Remise,0)</f>
        <v>0</v>
      </c>
      <c r="K21" s="2">
        <f>IF(AND(WEEKDAY(Ventes[[#This Row],[Sale_Date]],2)=7, Ventes[[#This Row],[Product_Price]]&gt;7), Ventes[[#This Row],[Prix_Vente]]*TauxMaj, 0)</f>
        <v>0</v>
      </c>
      <c r="L21" s="2">
        <f>SUM(Ventes[[#This Row],[Prix_Vente]:[Majoration]])</f>
        <v>73.56</v>
      </c>
      <c r="M21" s="2">
        <f xml:space="preserve"> Ventes[[#This Row],[Prix de Vente HT]]*Tx_TVA</f>
        <v>14.160300000000001</v>
      </c>
      <c r="N21" s="2">
        <f>+Ventes[[#This Row],[Prix de Vente HT]]+Ventes[[#This Row],[Montant TVA]]</f>
        <v>87.720300000000009</v>
      </c>
    </row>
    <row r="22" spans="1:14">
      <c r="A22" t="str">
        <f>IF(Ventes[[#This Row],[Sale_Date]]=Ventes[[#This Row],[Sale_Date]],"ID_V "&amp;TEXT(B22,"YYYY MMDD")&amp;"-"&amp;TEXT(ROW(),"000"),"ID…")</f>
        <v>ID_V YYYY 11DD-022</v>
      </c>
      <c r="B22" s="26">
        <f t="shared" si="0"/>
        <v>45252</v>
      </c>
      <c r="C22" t="str">
        <f>_xlfn.XLOOKUP(Ventes[[#This Row],[Product_Name]],Tab_Produits[Product_Line],Tab_Produits[ID_Product],"Choisir Votre Produit")</f>
        <v>ID_P Hea 0001</v>
      </c>
      <c r="D22" s="27" t="s">
        <v>510</v>
      </c>
      <c r="E22" s="27" t="str">
        <f>+Tab_Clients[[#This Row],[Client_Name]]</f>
        <v>Riya Chopra</v>
      </c>
      <c r="F22" s="27" t="str">
        <f>_xlfn.XLOOKUP(Ventes[[#This Row],[Client_Name]],Tab_Clients[Client_Name],Tab_Clients[Customer Type],"Nouveau")</f>
        <v>Member</v>
      </c>
      <c r="G22" s="28">
        <v>6</v>
      </c>
      <c r="H22" s="6">
        <f>_xlfn.XLOOKUP(Ventes[[#This Row],[Product_Name]],Tab_Produits[Product_Line],Tab_Produits[Coût_Unitaire],"0")</f>
        <v>74.69</v>
      </c>
      <c r="I22" s="2">
        <f t="shared" si="1"/>
        <v>448.14</v>
      </c>
      <c r="J22" s="2">
        <f>IF(AND(WORKDAY(Ventes[[#This Row],[Sale_Date]],2)&gt;=5,Ventes[[#This Row],[Quantity]]&gt;=7,+Ventes[[#This Row],[Customer Type]]="Member"),-Ventes[[#This Row],[Prix_Vente]]*TX_Remise,0)</f>
        <v>0</v>
      </c>
      <c r="K22" s="2">
        <f>IF(AND(WEEKDAY(Ventes[[#This Row],[Sale_Date]],2)=7, Ventes[[#This Row],[Product_Price]]&gt;7), Ventes[[#This Row],[Prix_Vente]]*TauxMaj, 0)</f>
        <v>0</v>
      </c>
      <c r="L22" s="2">
        <f>SUM(Ventes[[#This Row],[Prix_Vente]:[Majoration]])</f>
        <v>448.14</v>
      </c>
      <c r="M22" s="2">
        <f xml:space="preserve"> Ventes[[#This Row],[Prix de Vente HT]]*Tx_TVA</f>
        <v>86.266949999999994</v>
      </c>
      <c r="N22" s="2">
        <f>+Ventes[[#This Row],[Prix de Vente HT]]+Ventes[[#This Row],[Montant TVA]]</f>
        <v>534.40694999999994</v>
      </c>
    </row>
    <row r="23" spans="1:14">
      <c r="A23" t="str">
        <f>IF(Ventes[[#This Row],[Sale_Date]]=Ventes[[#This Row],[Sale_Date]],"ID_V "&amp;TEXT(B23,"YYYY MMDD")&amp;"-"&amp;TEXT(ROW(),"000"),"ID…")</f>
        <v>ID_V YYYY 11DD-023</v>
      </c>
      <c r="B23" s="26">
        <f t="shared" si="0"/>
        <v>45252</v>
      </c>
      <c r="C23" t="str">
        <f>_xlfn.XLOOKUP(Ventes[[#This Row],[Product_Name]],Tab_Produits[Product_Line],Tab_Produits[ID_Product],"Choisir Votre Produit")</f>
        <v>ID_P Foo 0004</v>
      </c>
      <c r="D23" s="27" t="s">
        <v>513</v>
      </c>
      <c r="E23" s="27" t="str">
        <f>+Tab_Clients[[#This Row],[Client_Name]]</f>
        <v>Rakesh Reddy</v>
      </c>
      <c r="F23" s="27" t="str">
        <f>_xlfn.XLOOKUP(Ventes[[#This Row],[Client_Name]],Tab_Clients[Client_Name],Tab_Clients[Customer Type],"Nouveau")</f>
        <v>Normal</v>
      </c>
      <c r="G23" s="28">
        <v>8</v>
      </c>
      <c r="H23" s="6">
        <f>_xlfn.XLOOKUP(Ventes[[#This Row],[Product_Name]],Tab_Produits[Product_Line],Tab_Produits[Coût_Unitaire],"0")</f>
        <v>54.84</v>
      </c>
      <c r="I23" s="2">
        <f t="shared" si="1"/>
        <v>438.72</v>
      </c>
      <c r="J23" s="2">
        <f>IF(AND(WORKDAY(Ventes[[#This Row],[Sale_Date]],2)&gt;=5,Ventes[[#This Row],[Quantity]]&gt;=7,+Ventes[[#This Row],[Customer Type]]="Member"),-Ventes[[#This Row],[Prix_Vente]]*TX_Remise,0)</f>
        <v>0</v>
      </c>
      <c r="K23" s="2">
        <f>IF(AND(WEEKDAY(Ventes[[#This Row],[Sale_Date]],2)=7, Ventes[[#This Row],[Product_Price]]&gt;7), Ventes[[#This Row],[Prix_Vente]]*TauxMaj, 0)</f>
        <v>0</v>
      </c>
      <c r="L23" s="2">
        <f>SUM(Ventes[[#This Row],[Prix_Vente]:[Majoration]])</f>
        <v>438.72</v>
      </c>
      <c r="M23" s="2">
        <f xml:space="preserve"> Ventes[[#This Row],[Prix de Vente HT]]*Tx_TVA</f>
        <v>84.453600000000009</v>
      </c>
      <c r="N23" s="2">
        <f>+Ventes[[#This Row],[Prix de Vente HT]]+Ventes[[#This Row],[Montant TVA]]</f>
        <v>523.17360000000008</v>
      </c>
    </row>
    <row r="24" spans="1:14">
      <c r="A24" t="str">
        <f>IF(Ventes[[#This Row],[Sale_Date]]=Ventes[[#This Row],[Sale_Date]],"ID_V "&amp;TEXT(B24,"YYYY MMDD")&amp;"-"&amp;TEXT(ROW(),"000"),"ID…")</f>
        <v>ID_V YYYY 11DD-024</v>
      </c>
      <c r="B24" s="26">
        <f t="shared" si="0"/>
        <v>45252</v>
      </c>
      <c r="C24" t="str">
        <f>_xlfn.XLOOKUP(Ventes[[#This Row],[Product_Name]],Tab_Produits[Product_Line],Tab_Produits[ID_Product],"Choisir Votre Produit")</f>
        <v>ID_P Hom 0003</v>
      </c>
      <c r="D24" s="27" t="s">
        <v>512</v>
      </c>
      <c r="E24" s="27" t="str">
        <f>+Tab_Clients[[#This Row],[Client_Name]]</f>
        <v>Arjun Verma</v>
      </c>
      <c r="F24" s="27" t="str">
        <f>_xlfn.XLOOKUP(Ventes[[#This Row],[Client_Name]],Tab_Clients[Client_Name],Tab_Clients[Customer Type],"Nouveau")</f>
        <v>Member</v>
      </c>
      <c r="G24" s="28">
        <v>4</v>
      </c>
      <c r="H24" s="6">
        <f>_xlfn.XLOOKUP(Ventes[[#This Row],[Product_Name]],Tab_Produits[Product_Line],Tab_Produits[Coût_Unitaire],"0")</f>
        <v>73.56</v>
      </c>
      <c r="I24" s="2">
        <f t="shared" si="1"/>
        <v>294.24</v>
      </c>
      <c r="J24" s="2">
        <f>IF(AND(WORKDAY(Ventes[[#This Row],[Sale_Date]],2)&gt;=5,Ventes[[#This Row],[Quantity]]&gt;=7,+Ventes[[#This Row],[Customer Type]]="Member"),-Ventes[[#This Row],[Prix_Vente]]*TX_Remise,0)</f>
        <v>0</v>
      </c>
      <c r="K24" s="2">
        <f>IF(AND(WEEKDAY(Ventes[[#This Row],[Sale_Date]],2)=7, Ventes[[#This Row],[Product_Price]]&gt;7), Ventes[[#This Row],[Prix_Vente]]*TauxMaj, 0)</f>
        <v>0</v>
      </c>
      <c r="L24" s="2">
        <f>SUM(Ventes[[#This Row],[Prix_Vente]:[Majoration]])</f>
        <v>294.24</v>
      </c>
      <c r="M24" s="2">
        <f xml:space="preserve"> Ventes[[#This Row],[Prix de Vente HT]]*Tx_TVA</f>
        <v>56.641200000000005</v>
      </c>
      <c r="N24" s="2">
        <f>+Ventes[[#This Row],[Prix de Vente HT]]+Ventes[[#This Row],[Montant TVA]]</f>
        <v>350.88120000000004</v>
      </c>
    </row>
    <row r="25" spans="1:14">
      <c r="A25" t="str">
        <f>IF(Ventes[[#This Row],[Sale_Date]]=Ventes[[#This Row],[Sale_Date]],"ID_V "&amp;TEXT(B25,"YYYY MMDD")&amp;"-"&amp;TEXT(ROW(),"000"),"ID…")</f>
        <v>ID_V YYYY 11DD-025</v>
      </c>
      <c r="B25" s="26">
        <f t="shared" si="0"/>
        <v>45252</v>
      </c>
      <c r="C25" t="str">
        <f>_xlfn.XLOOKUP(Ventes[[#This Row],[Product_Name]],Tab_Produits[Product_Line],Tab_Produits[ID_Product],"Choisir Votre Produit")</f>
        <v>ID_P Hom 0003</v>
      </c>
      <c r="D25" s="27" t="s">
        <v>512</v>
      </c>
      <c r="E25" s="27" t="str">
        <f>+Tab_Clients[[#This Row],[Client_Name]]</f>
        <v>Karan Nair</v>
      </c>
      <c r="F25" s="27" t="str">
        <f>_xlfn.XLOOKUP(Ventes[[#This Row],[Client_Name]],Tab_Clients[Client_Name],Tab_Clients[Customer Type],"Nouveau")</f>
        <v>Member</v>
      </c>
      <c r="G25" s="28">
        <v>9</v>
      </c>
      <c r="H25" s="6">
        <f>_xlfn.XLOOKUP(Ventes[[#This Row],[Product_Name]],Tab_Produits[Product_Line],Tab_Produits[Coût_Unitaire],"0")</f>
        <v>73.56</v>
      </c>
      <c r="I25" s="2">
        <f t="shared" si="1"/>
        <v>662.04</v>
      </c>
      <c r="J25" s="2">
        <f>IF(AND(WORKDAY(Ventes[[#This Row],[Sale_Date]],2)&gt;=5,Ventes[[#This Row],[Quantity]]&gt;=7,+Ventes[[#This Row],[Customer Type]]="Member"),-Ventes[[#This Row],[Prix_Vente]]*TX_Remise,0)</f>
        <v>-165.51</v>
      </c>
      <c r="K25" s="2">
        <f>IF(AND(WEEKDAY(Ventes[[#This Row],[Sale_Date]],2)=7, Ventes[[#This Row],[Product_Price]]&gt;7), Ventes[[#This Row],[Prix_Vente]]*TauxMaj, 0)</f>
        <v>0</v>
      </c>
      <c r="L25" s="2">
        <f>SUM(Ventes[[#This Row],[Prix_Vente]:[Majoration]])</f>
        <v>496.53</v>
      </c>
      <c r="M25" s="2">
        <f xml:space="preserve"> Ventes[[#This Row],[Prix de Vente HT]]*Tx_TVA</f>
        <v>95.582025000000002</v>
      </c>
      <c r="N25" s="2">
        <f>+Ventes[[#This Row],[Prix de Vente HT]]+Ventes[[#This Row],[Montant TVA]]</f>
        <v>592.11202500000002</v>
      </c>
    </row>
    <row r="26" spans="1:14">
      <c r="A26" t="str">
        <f>IF(Ventes[[#This Row],[Sale_Date]]=Ventes[[#This Row],[Sale_Date]],"ID_V "&amp;TEXT(B26,"YYYY MMDD")&amp;"-"&amp;TEXT(ROW(),"000"),"ID…")</f>
        <v>ID_V YYYY 11DD-026</v>
      </c>
      <c r="B26" s="26">
        <f t="shared" si="0"/>
        <v>45253</v>
      </c>
      <c r="C26" t="str">
        <f>_xlfn.XLOOKUP(Ventes[[#This Row],[Product_Name]],Tab_Produits[Product_Line],Tab_Produits[ID_Product],"Choisir Votre Produit")</f>
        <v>ID_P Hea 0001</v>
      </c>
      <c r="D26" s="27" t="s">
        <v>510</v>
      </c>
      <c r="E26" s="27" t="str">
        <f>+Tab_Clients[[#This Row],[Client_Name]]</f>
        <v>Aarav Gupta</v>
      </c>
      <c r="F26" s="27" t="str">
        <f>_xlfn.XLOOKUP(Ventes[[#This Row],[Client_Name]],Tab_Clients[Client_Name],Tab_Clients[Customer Type],"Nouveau")</f>
        <v>Normal</v>
      </c>
      <c r="G26" s="28">
        <v>10</v>
      </c>
      <c r="H26" s="6">
        <f>_xlfn.XLOOKUP(Ventes[[#This Row],[Product_Name]],Tab_Produits[Product_Line],Tab_Produits[Coût_Unitaire],"0")</f>
        <v>74.69</v>
      </c>
      <c r="I26" s="2">
        <f t="shared" si="1"/>
        <v>746.9</v>
      </c>
      <c r="J26" s="2">
        <f>IF(AND(WORKDAY(Ventes[[#This Row],[Sale_Date]],2)&gt;=5,Ventes[[#This Row],[Quantity]]&gt;=7,+Ventes[[#This Row],[Customer Type]]="Member"),-Ventes[[#This Row],[Prix_Vente]]*TX_Remise,0)</f>
        <v>0</v>
      </c>
      <c r="K26" s="2">
        <f>IF(AND(WEEKDAY(Ventes[[#This Row],[Sale_Date]],2)=7, Ventes[[#This Row],[Product_Price]]&gt;7), Ventes[[#This Row],[Prix_Vente]]*TauxMaj, 0)</f>
        <v>0</v>
      </c>
      <c r="L26" s="2">
        <f>SUM(Ventes[[#This Row],[Prix_Vente]:[Majoration]])</f>
        <v>746.9</v>
      </c>
      <c r="M26" s="2">
        <f xml:space="preserve"> Ventes[[#This Row],[Prix de Vente HT]]*Tx_TVA</f>
        <v>143.77824999999999</v>
      </c>
      <c r="N26" s="2">
        <f>+Ventes[[#This Row],[Prix de Vente HT]]+Ventes[[#This Row],[Montant TVA]]</f>
        <v>890.67824999999993</v>
      </c>
    </row>
    <row r="27" spans="1:14">
      <c r="A27" t="str">
        <f>IF(Ventes[[#This Row],[Sale_Date]]=Ventes[[#This Row],[Sale_Date]],"ID_V "&amp;TEXT(B27,"YYYY MMDD")&amp;"-"&amp;TEXT(ROW(),"000"),"ID…")</f>
        <v>ID_V YYYY 11DD-027</v>
      </c>
      <c r="B27" s="26">
        <f t="shared" si="0"/>
        <v>45253</v>
      </c>
      <c r="C27" t="str">
        <f>_xlfn.XLOOKUP(Ventes[[#This Row],[Product_Name]],Tab_Produits[Product_Line],Tab_Produits[ID_Product],"Choisir Votre Produit")</f>
        <v>ID_P Foo 0004</v>
      </c>
      <c r="D27" s="27" t="s">
        <v>513</v>
      </c>
      <c r="E27" s="27" t="str">
        <f>+Tab_Clients[[#This Row],[Client_Name]]</f>
        <v>Rahul Reddy</v>
      </c>
      <c r="F27" s="27" t="str">
        <f>_xlfn.XLOOKUP(Ventes[[#This Row],[Client_Name]],Tab_Clients[Client_Name],Tab_Clients[Customer Type],"Nouveau")</f>
        <v>Member</v>
      </c>
      <c r="G27" s="28">
        <v>5</v>
      </c>
      <c r="H27" s="6">
        <f>_xlfn.XLOOKUP(Ventes[[#This Row],[Product_Name]],Tab_Produits[Product_Line],Tab_Produits[Coût_Unitaire],"0")</f>
        <v>54.84</v>
      </c>
      <c r="I27" s="2">
        <f t="shared" si="1"/>
        <v>274.20000000000005</v>
      </c>
      <c r="J27" s="2">
        <f>IF(AND(WORKDAY(Ventes[[#This Row],[Sale_Date]],2)&gt;=5,Ventes[[#This Row],[Quantity]]&gt;=7,+Ventes[[#This Row],[Customer Type]]="Member"),-Ventes[[#This Row],[Prix_Vente]]*TX_Remise,0)</f>
        <v>0</v>
      </c>
      <c r="K27" s="2">
        <f>IF(AND(WEEKDAY(Ventes[[#This Row],[Sale_Date]],2)=7, Ventes[[#This Row],[Product_Price]]&gt;7), Ventes[[#This Row],[Prix_Vente]]*TauxMaj, 0)</f>
        <v>0</v>
      </c>
      <c r="L27" s="2">
        <f>SUM(Ventes[[#This Row],[Prix_Vente]:[Majoration]])</f>
        <v>274.20000000000005</v>
      </c>
      <c r="M27" s="2">
        <f xml:space="preserve"> Ventes[[#This Row],[Prix de Vente HT]]*Tx_TVA</f>
        <v>52.783500000000011</v>
      </c>
      <c r="N27" s="2">
        <f>+Ventes[[#This Row],[Prix de Vente HT]]+Ventes[[#This Row],[Montant TVA]]</f>
        <v>326.98350000000005</v>
      </c>
    </row>
    <row r="28" spans="1:14">
      <c r="A28" t="str">
        <f>IF(Ventes[[#This Row],[Sale_Date]]=Ventes[[#This Row],[Sale_Date]],"ID_V "&amp;TEXT(B28,"YYYY MMDD")&amp;"-"&amp;TEXT(ROW(),"000"),"ID…")</f>
        <v>ID_V YYYY 11DD-028</v>
      </c>
      <c r="B28" s="26">
        <f t="shared" si="0"/>
        <v>45253</v>
      </c>
      <c r="C28" t="str">
        <f>_xlfn.XLOOKUP(Ventes[[#This Row],[Product_Name]],Tab_Produits[Product_Line],Tab_Produits[ID_Product],"Choisir Votre Produit")</f>
        <v>ID_P Hom 0003</v>
      </c>
      <c r="D28" s="27" t="s">
        <v>512</v>
      </c>
      <c r="E28" s="27" t="str">
        <f>+Tab_Clients[[#This Row],[Client_Name]]</f>
        <v>Deepak Singh</v>
      </c>
      <c r="F28" s="27" t="str">
        <f>_xlfn.XLOOKUP(Ventes[[#This Row],[Client_Name]],Tab_Clients[Client_Name],Tab_Clients[Customer Type],"Nouveau")</f>
        <v>Member</v>
      </c>
      <c r="G28" s="28">
        <v>4</v>
      </c>
      <c r="H28" s="6">
        <f>_xlfn.XLOOKUP(Ventes[[#This Row],[Product_Name]],Tab_Produits[Product_Line],Tab_Produits[Coût_Unitaire],"0")</f>
        <v>73.56</v>
      </c>
      <c r="I28" s="2">
        <f t="shared" si="1"/>
        <v>294.24</v>
      </c>
      <c r="J28" s="2">
        <f>IF(AND(WORKDAY(Ventes[[#This Row],[Sale_Date]],2)&gt;=5,Ventes[[#This Row],[Quantity]]&gt;=7,+Ventes[[#This Row],[Customer Type]]="Member"),-Ventes[[#This Row],[Prix_Vente]]*TX_Remise,0)</f>
        <v>0</v>
      </c>
      <c r="K28" s="2">
        <f>IF(AND(WEEKDAY(Ventes[[#This Row],[Sale_Date]],2)=7, Ventes[[#This Row],[Product_Price]]&gt;7), Ventes[[#This Row],[Prix_Vente]]*TauxMaj, 0)</f>
        <v>0</v>
      </c>
      <c r="L28" s="2">
        <f>SUM(Ventes[[#This Row],[Prix_Vente]:[Majoration]])</f>
        <v>294.24</v>
      </c>
      <c r="M28" s="2">
        <f xml:space="preserve"> Ventes[[#This Row],[Prix de Vente HT]]*Tx_TVA</f>
        <v>56.641200000000005</v>
      </c>
      <c r="N28" s="2">
        <f>+Ventes[[#This Row],[Prix de Vente HT]]+Ventes[[#This Row],[Montant TVA]]</f>
        <v>350.88120000000004</v>
      </c>
    </row>
    <row r="29" spans="1:14">
      <c r="A29" t="str">
        <f>IF(Ventes[[#This Row],[Sale_Date]]=Ventes[[#This Row],[Sale_Date]],"ID_V "&amp;TEXT(B29,"YYYY MMDD")&amp;"-"&amp;TEXT(ROW(),"000"),"ID…")</f>
        <v>ID_V YYYY 11DD-029</v>
      </c>
      <c r="B29" s="26">
        <f t="shared" si="0"/>
        <v>45253</v>
      </c>
      <c r="C29" t="str">
        <f>_xlfn.XLOOKUP(Ventes[[#This Row],[Product_Name]],Tab_Produits[Product_Line],Tab_Produits[ID_Product],"Choisir Votre Produit")</f>
        <v>ID_P Hom 0003</v>
      </c>
      <c r="D29" s="27" t="s">
        <v>512</v>
      </c>
      <c r="E29" s="27" t="str">
        <f>+Tab_Clients[[#This Row],[Client_Name]]</f>
        <v>Karan Joshi</v>
      </c>
      <c r="F29" s="27" t="str">
        <f>_xlfn.XLOOKUP(Ventes[[#This Row],[Client_Name]],Tab_Clients[Client_Name],Tab_Clients[Customer Type],"Nouveau")</f>
        <v>Member</v>
      </c>
      <c r="G29" s="28">
        <v>8</v>
      </c>
      <c r="H29" s="6">
        <f>_xlfn.XLOOKUP(Ventes[[#This Row],[Product_Name]],Tab_Produits[Product_Line],Tab_Produits[Coût_Unitaire],"0")</f>
        <v>73.56</v>
      </c>
      <c r="I29" s="2">
        <f t="shared" si="1"/>
        <v>588.48</v>
      </c>
      <c r="J29" s="2">
        <f>IF(AND(WORKDAY(Ventes[[#This Row],[Sale_Date]],2)&gt;=5,Ventes[[#This Row],[Quantity]]&gt;=7,+Ventes[[#This Row],[Customer Type]]="Member"),-Ventes[[#This Row],[Prix_Vente]]*TX_Remise,0)</f>
        <v>-147.12</v>
      </c>
      <c r="K29" s="2">
        <f>IF(AND(WEEKDAY(Ventes[[#This Row],[Sale_Date]],2)=7, Ventes[[#This Row],[Product_Price]]&gt;7), Ventes[[#This Row],[Prix_Vente]]*TauxMaj, 0)</f>
        <v>0</v>
      </c>
      <c r="L29" s="2">
        <f>SUM(Ventes[[#This Row],[Prix_Vente]:[Majoration]])</f>
        <v>441.36</v>
      </c>
      <c r="M29" s="2">
        <f xml:space="preserve"> Ventes[[#This Row],[Prix de Vente HT]]*Tx_TVA</f>
        <v>84.961800000000011</v>
      </c>
      <c r="N29" s="2">
        <f>+Ventes[[#This Row],[Prix de Vente HT]]+Ventes[[#This Row],[Montant TVA]]</f>
        <v>526.32180000000005</v>
      </c>
    </row>
    <row r="30" spans="1:14">
      <c r="A30" t="str">
        <f>IF(Ventes[[#This Row],[Sale_Date]]=Ventes[[#This Row],[Sale_Date]],"ID_V "&amp;TEXT(B30,"YYYY MMDD")&amp;"-"&amp;TEXT(ROW(),"000"),"ID…")</f>
        <v>ID_V YYYY 11DD-030</v>
      </c>
      <c r="B30" s="26">
        <f t="shared" si="0"/>
        <v>45254</v>
      </c>
      <c r="C30" t="str">
        <f>_xlfn.XLOOKUP(Ventes[[#This Row],[Product_Name]],Tab_Produits[Product_Line],Tab_Produits[ID_Product],"Choisir Votre Produit")</f>
        <v>ID_P Hea 0001</v>
      </c>
      <c r="D30" s="27" t="s">
        <v>510</v>
      </c>
      <c r="E30" s="27" t="str">
        <f>+Tab_Clients[[#This Row],[Client_Name]]</f>
        <v>Vikram Iyer</v>
      </c>
      <c r="F30" s="27" t="str">
        <f>_xlfn.XLOOKUP(Ventes[[#This Row],[Client_Name]],Tab_Clients[Client_Name],Tab_Clients[Customer Type],"Nouveau")</f>
        <v>Normal</v>
      </c>
      <c r="G30" s="28">
        <v>10</v>
      </c>
      <c r="H30" s="6">
        <f>_xlfn.XLOOKUP(Ventes[[#This Row],[Product_Name]],Tab_Produits[Product_Line],Tab_Produits[Coût_Unitaire],"0")</f>
        <v>74.69</v>
      </c>
      <c r="I30" s="2">
        <f t="shared" si="1"/>
        <v>746.9</v>
      </c>
      <c r="J30" s="2">
        <f>IF(AND(WORKDAY(Ventes[[#This Row],[Sale_Date]],2)&gt;=5,Ventes[[#This Row],[Quantity]]&gt;=7,+Ventes[[#This Row],[Customer Type]]="Member"),-Ventes[[#This Row],[Prix_Vente]]*TX_Remise,0)</f>
        <v>0</v>
      </c>
      <c r="K30" s="2">
        <f>IF(AND(WEEKDAY(Ventes[[#This Row],[Sale_Date]],2)=7, Ventes[[#This Row],[Product_Price]]&gt;7), Ventes[[#This Row],[Prix_Vente]]*TauxMaj, 0)</f>
        <v>0</v>
      </c>
      <c r="L30" s="2">
        <f>SUM(Ventes[[#This Row],[Prix_Vente]:[Majoration]])</f>
        <v>746.9</v>
      </c>
      <c r="M30" s="2">
        <f xml:space="preserve"> Ventes[[#This Row],[Prix de Vente HT]]*Tx_TVA</f>
        <v>143.77824999999999</v>
      </c>
      <c r="N30" s="2">
        <f>+Ventes[[#This Row],[Prix de Vente HT]]+Ventes[[#This Row],[Montant TVA]]</f>
        <v>890.67824999999993</v>
      </c>
    </row>
    <row r="31" spans="1:14">
      <c r="A31" t="str">
        <f>IF(Ventes[[#This Row],[Sale_Date]]=Ventes[[#This Row],[Sale_Date]],"ID_V "&amp;TEXT(B31,"YYYY MMDD")&amp;"-"&amp;TEXT(ROW(),"000"),"ID…")</f>
        <v>ID_V YYYY 11DD-031</v>
      </c>
      <c r="B31" s="26">
        <f t="shared" si="0"/>
        <v>45254</v>
      </c>
      <c r="C31" t="str">
        <f>_xlfn.XLOOKUP(Ventes[[#This Row],[Product_Name]],Tab_Produits[Product_Line],Tab_Produits[ID_Product],"Choisir Votre Produit")</f>
        <v>ID_P Foo 0004</v>
      </c>
      <c r="D31" s="27" t="s">
        <v>513</v>
      </c>
      <c r="E31" s="27" t="str">
        <f>+Tab_Clients[[#This Row],[Client_Name]]</f>
        <v>Manish Chopra</v>
      </c>
      <c r="F31" s="27" t="str">
        <f>_xlfn.XLOOKUP(Ventes[[#This Row],[Client_Name]],Tab_Clients[Client_Name],Tab_Clients[Customer Type],"Nouveau")</f>
        <v>Member</v>
      </c>
      <c r="G31" s="28">
        <v>3</v>
      </c>
      <c r="H31" s="6">
        <f>_xlfn.XLOOKUP(Ventes[[#This Row],[Product_Name]],Tab_Produits[Product_Line],Tab_Produits[Coût_Unitaire],"0")</f>
        <v>54.84</v>
      </c>
      <c r="I31" s="2">
        <f t="shared" si="1"/>
        <v>164.52</v>
      </c>
      <c r="J31" s="2">
        <f>IF(AND(WORKDAY(Ventes[[#This Row],[Sale_Date]],2)&gt;=5,Ventes[[#This Row],[Quantity]]&gt;=7,+Ventes[[#This Row],[Customer Type]]="Member"),-Ventes[[#This Row],[Prix_Vente]]*TX_Remise,0)</f>
        <v>0</v>
      </c>
      <c r="K31" s="2">
        <f>IF(AND(WEEKDAY(Ventes[[#This Row],[Sale_Date]],2)=7, Ventes[[#This Row],[Product_Price]]&gt;7), Ventes[[#This Row],[Prix_Vente]]*TauxMaj, 0)</f>
        <v>0</v>
      </c>
      <c r="L31" s="2">
        <f>SUM(Ventes[[#This Row],[Prix_Vente]:[Majoration]])</f>
        <v>164.52</v>
      </c>
      <c r="M31" s="2">
        <f xml:space="preserve"> Ventes[[#This Row],[Prix de Vente HT]]*Tx_TVA</f>
        <v>31.670100000000001</v>
      </c>
      <c r="N31" s="2">
        <f>+Ventes[[#This Row],[Prix de Vente HT]]+Ventes[[#This Row],[Montant TVA]]</f>
        <v>196.1901</v>
      </c>
    </row>
    <row r="32" spans="1:14">
      <c r="A32" t="str">
        <f>IF(Ventes[[#This Row],[Sale_Date]]=Ventes[[#This Row],[Sale_Date]],"ID_V "&amp;TEXT(B32,"YYYY MMDD")&amp;"-"&amp;TEXT(ROW(),"000"),"ID…")</f>
        <v>ID_V YYYY 11DD-032</v>
      </c>
      <c r="B32" s="26">
        <f t="shared" si="0"/>
        <v>45254</v>
      </c>
      <c r="C32" t="str">
        <f>_xlfn.XLOOKUP(Ventes[[#This Row],[Product_Name]],Tab_Produits[Product_Line],Tab_Produits[ID_Product],"Choisir Votre Produit")</f>
        <v>ID_P Hom 0003</v>
      </c>
      <c r="D32" s="27" t="s">
        <v>512</v>
      </c>
      <c r="E32" s="27" t="str">
        <f>+Tab_Clients[[#This Row],[Client_Name]]</f>
        <v>Neha Mukherjee</v>
      </c>
      <c r="F32" s="27" t="str">
        <f>_xlfn.XLOOKUP(Ventes[[#This Row],[Client_Name]],Tab_Clients[Client_Name],Tab_Clients[Customer Type],"Nouveau")</f>
        <v>Member</v>
      </c>
      <c r="G32" s="28">
        <v>9</v>
      </c>
      <c r="H32" s="6">
        <f>_xlfn.XLOOKUP(Ventes[[#This Row],[Product_Name]],Tab_Produits[Product_Line],Tab_Produits[Coût_Unitaire],"0")</f>
        <v>73.56</v>
      </c>
      <c r="I32" s="2">
        <f t="shared" si="1"/>
        <v>662.04</v>
      </c>
      <c r="J32" s="2">
        <f>IF(AND(WORKDAY(Ventes[[#This Row],[Sale_Date]],2)&gt;=5,Ventes[[#This Row],[Quantity]]&gt;=7,+Ventes[[#This Row],[Customer Type]]="Member"),-Ventes[[#This Row],[Prix_Vente]]*TX_Remise,0)</f>
        <v>-165.51</v>
      </c>
      <c r="K32" s="2">
        <f>IF(AND(WEEKDAY(Ventes[[#This Row],[Sale_Date]],2)=7, Ventes[[#This Row],[Product_Price]]&gt;7), Ventes[[#This Row],[Prix_Vente]]*TauxMaj, 0)</f>
        <v>0</v>
      </c>
      <c r="L32" s="2">
        <f>SUM(Ventes[[#This Row],[Prix_Vente]:[Majoration]])</f>
        <v>496.53</v>
      </c>
      <c r="M32" s="2">
        <f xml:space="preserve"> Ventes[[#This Row],[Prix de Vente HT]]*Tx_TVA</f>
        <v>95.582025000000002</v>
      </c>
      <c r="N32" s="2">
        <f>+Ventes[[#This Row],[Prix de Vente HT]]+Ventes[[#This Row],[Montant TVA]]</f>
        <v>592.11202500000002</v>
      </c>
    </row>
    <row r="33" spans="1:14">
      <c r="A33" t="str">
        <f>IF(Ventes[[#This Row],[Sale_Date]]=Ventes[[#This Row],[Sale_Date]],"ID_V "&amp;TEXT(B33,"YYYY MMDD")&amp;"-"&amp;TEXT(ROW(),"000"),"ID…")</f>
        <v>ID_V YYYY 11DD-033</v>
      </c>
      <c r="B33" s="26">
        <f t="shared" si="0"/>
        <v>45254</v>
      </c>
      <c r="C33" t="str">
        <f>_xlfn.XLOOKUP(Ventes[[#This Row],[Product_Name]],Tab_Produits[Product_Line],Tab_Produits[ID_Product],"Choisir Votre Produit")</f>
        <v>ID_P Hom 0003</v>
      </c>
      <c r="D33" s="27" t="s">
        <v>512</v>
      </c>
      <c r="E33" s="27" t="str">
        <f>+Tab_Clients[[#This Row],[Client_Name]]</f>
        <v>Anil Verma</v>
      </c>
      <c r="F33" s="27" t="str">
        <f>_xlfn.XLOOKUP(Ventes[[#This Row],[Client_Name]],Tab_Clients[Client_Name],Tab_Clients[Customer Type],"Nouveau")</f>
        <v>Normal</v>
      </c>
      <c r="G33" s="28">
        <v>2</v>
      </c>
      <c r="H33" s="6">
        <f>_xlfn.XLOOKUP(Ventes[[#This Row],[Product_Name]],Tab_Produits[Product_Line],Tab_Produits[Coût_Unitaire],"0")</f>
        <v>73.56</v>
      </c>
      <c r="I33" s="2">
        <f t="shared" si="1"/>
        <v>147.12</v>
      </c>
      <c r="J33" s="2">
        <f>IF(AND(WORKDAY(Ventes[[#This Row],[Sale_Date]],2)&gt;=5,Ventes[[#This Row],[Quantity]]&gt;=7,+Ventes[[#This Row],[Customer Type]]="Member"),-Ventes[[#This Row],[Prix_Vente]]*TX_Remise,0)</f>
        <v>0</v>
      </c>
      <c r="K33" s="2">
        <f>IF(AND(WEEKDAY(Ventes[[#This Row],[Sale_Date]],2)=7, Ventes[[#This Row],[Product_Price]]&gt;7), Ventes[[#This Row],[Prix_Vente]]*TauxMaj, 0)</f>
        <v>0</v>
      </c>
      <c r="L33" s="2">
        <f>SUM(Ventes[[#This Row],[Prix_Vente]:[Majoration]])</f>
        <v>147.12</v>
      </c>
      <c r="M33" s="2">
        <f xml:space="preserve"> Ventes[[#This Row],[Prix de Vente HT]]*Tx_TVA</f>
        <v>28.320600000000002</v>
      </c>
      <c r="N33" s="2">
        <f>+Ventes[[#This Row],[Prix de Vente HT]]+Ventes[[#This Row],[Montant TVA]]</f>
        <v>175.44060000000002</v>
      </c>
    </row>
    <row r="34" spans="1:14">
      <c r="A34" t="str">
        <f>IF(Ventes[[#This Row],[Sale_Date]]=Ventes[[#This Row],[Sale_Date]],"ID_V "&amp;TEXT(B34,"YYYY MMDD")&amp;"-"&amp;TEXT(ROW(),"000"),"ID…")</f>
        <v>ID_V YYYY 11DD-034</v>
      </c>
      <c r="B34" s="26">
        <f t="shared" si="0"/>
        <v>45255</v>
      </c>
      <c r="C34" t="str">
        <f>_xlfn.XLOOKUP(Ventes[[#This Row],[Product_Name]],Tab_Produits[Product_Line],Tab_Produits[ID_Product],"Choisir Votre Produit")</f>
        <v>ID_P Hea 0001</v>
      </c>
      <c r="D34" s="27" t="s">
        <v>510</v>
      </c>
      <c r="E34" s="27" t="str">
        <f>+Tab_Clients[[#This Row],[Client_Name]]</f>
        <v>Rakesh Singh</v>
      </c>
      <c r="F34" s="27" t="str">
        <f>_xlfn.XLOOKUP(Ventes[[#This Row],[Client_Name]],Tab_Clients[Client_Name],Tab_Clients[Customer Type],"Nouveau")</f>
        <v>Normal</v>
      </c>
      <c r="G34" s="28">
        <v>6</v>
      </c>
      <c r="H34" s="6">
        <f>_xlfn.XLOOKUP(Ventes[[#This Row],[Product_Name]],Tab_Produits[Product_Line],Tab_Produits[Coût_Unitaire],"0")</f>
        <v>74.69</v>
      </c>
      <c r="I34" s="2">
        <f t="shared" si="1"/>
        <v>448.14</v>
      </c>
      <c r="J34" s="2">
        <f>IF(AND(WORKDAY(Ventes[[#This Row],[Sale_Date]],2)&gt;=5,Ventes[[#This Row],[Quantity]]&gt;=7,+Ventes[[#This Row],[Customer Type]]="Member"),-Ventes[[#This Row],[Prix_Vente]]*TX_Remise,0)</f>
        <v>0</v>
      </c>
      <c r="K34" s="2">
        <f>IF(AND(WEEKDAY(Ventes[[#This Row],[Sale_Date]],2)=7, Ventes[[#This Row],[Product_Price]]&gt;7), Ventes[[#This Row],[Prix_Vente]]*TauxMaj, 0)</f>
        <v>0</v>
      </c>
      <c r="L34" s="2">
        <f>SUM(Ventes[[#This Row],[Prix_Vente]:[Majoration]])</f>
        <v>448.14</v>
      </c>
      <c r="M34" s="2">
        <f xml:space="preserve"> Ventes[[#This Row],[Prix de Vente HT]]*Tx_TVA</f>
        <v>86.266949999999994</v>
      </c>
      <c r="N34" s="2">
        <f>+Ventes[[#This Row],[Prix de Vente HT]]+Ventes[[#This Row],[Montant TVA]]</f>
        <v>534.40694999999994</v>
      </c>
    </row>
    <row r="35" spans="1:14">
      <c r="A35" t="str">
        <f>IF(Ventes[[#This Row],[Sale_Date]]=Ventes[[#This Row],[Sale_Date]],"ID_V "&amp;TEXT(B35,"YYYY MMDD")&amp;"-"&amp;TEXT(ROW(),"000"),"ID…")</f>
        <v>ID_V YYYY 11DD-035</v>
      </c>
      <c r="B35" s="26">
        <f t="shared" si="0"/>
        <v>45255</v>
      </c>
      <c r="C35" t="str">
        <f>_xlfn.XLOOKUP(Ventes[[#This Row],[Product_Name]],Tab_Produits[Product_Line],Tab_Produits[ID_Product],"Choisir Votre Produit")</f>
        <v>ID_P Foo 0004</v>
      </c>
      <c r="D35" s="27" t="s">
        <v>513</v>
      </c>
      <c r="E35" s="27" t="str">
        <f>+Tab_Clients[[#This Row],[Client_Name]]</f>
        <v>Vivaan Kapoor</v>
      </c>
      <c r="F35" s="27" t="str">
        <f>_xlfn.XLOOKUP(Ventes[[#This Row],[Client_Name]],Tab_Clients[Client_Name],Tab_Clients[Customer Type],"Nouveau")</f>
        <v>Member</v>
      </c>
      <c r="G35" s="28">
        <v>1</v>
      </c>
      <c r="H35" s="6">
        <f>_xlfn.XLOOKUP(Ventes[[#This Row],[Product_Name]],Tab_Produits[Product_Line],Tab_Produits[Coût_Unitaire],"0")</f>
        <v>54.84</v>
      </c>
      <c r="I35" s="2">
        <f t="shared" si="1"/>
        <v>54.84</v>
      </c>
      <c r="J35" s="2">
        <f>IF(AND(WORKDAY(Ventes[[#This Row],[Sale_Date]],2)&gt;=5,Ventes[[#This Row],[Quantity]]&gt;=7,+Ventes[[#This Row],[Customer Type]]="Member"),-Ventes[[#This Row],[Prix_Vente]]*TX_Remise,0)</f>
        <v>0</v>
      </c>
      <c r="K35" s="2">
        <f>IF(AND(WEEKDAY(Ventes[[#This Row],[Sale_Date]],2)=7, Ventes[[#This Row],[Product_Price]]&gt;7), Ventes[[#This Row],[Prix_Vente]]*TauxMaj, 0)</f>
        <v>0</v>
      </c>
      <c r="L35" s="2">
        <f>SUM(Ventes[[#This Row],[Prix_Vente]:[Majoration]])</f>
        <v>54.84</v>
      </c>
      <c r="M35" s="2">
        <f xml:space="preserve"> Ventes[[#This Row],[Prix de Vente HT]]*Tx_TVA</f>
        <v>10.556700000000001</v>
      </c>
      <c r="N35" s="2">
        <f>+Ventes[[#This Row],[Prix de Vente HT]]+Ventes[[#This Row],[Montant TVA]]</f>
        <v>65.39670000000001</v>
      </c>
    </row>
    <row r="36" spans="1:14">
      <c r="A36" t="str">
        <f>IF(Ventes[[#This Row],[Sale_Date]]=Ventes[[#This Row],[Sale_Date]],"ID_V "&amp;TEXT(B36,"YYYY MMDD")&amp;"-"&amp;TEXT(ROW(),"000"),"ID…")</f>
        <v>ID_V YYYY 11DD-036</v>
      </c>
      <c r="B36" s="26">
        <f t="shared" si="0"/>
        <v>45255</v>
      </c>
      <c r="C36" t="str">
        <f>_xlfn.XLOOKUP(Ventes[[#This Row],[Product_Name]],Tab_Produits[Product_Line],Tab_Produits[ID_Product],"Choisir Votre Produit")</f>
        <v>ID_P Hom 0003</v>
      </c>
      <c r="D36" s="27" t="s">
        <v>512</v>
      </c>
      <c r="E36" s="27" t="str">
        <f>+Tab_Clients[[#This Row],[Client_Name]]</f>
        <v>Priya Iyer</v>
      </c>
      <c r="F36" s="27" t="str">
        <f>_xlfn.XLOOKUP(Ventes[[#This Row],[Client_Name]],Tab_Clients[Client_Name],Tab_Clients[Customer Type],"Nouveau")</f>
        <v>Member</v>
      </c>
      <c r="G36" s="28">
        <v>3</v>
      </c>
      <c r="H36" s="6">
        <f>_xlfn.XLOOKUP(Ventes[[#This Row],[Product_Name]],Tab_Produits[Product_Line],Tab_Produits[Coût_Unitaire],"0")</f>
        <v>73.56</v>
      </c>
      <c r="I36" s="2">
        <f t="shared" si="1"/>
        <v>220.68</v>
      </c>
      <c r="J36" s="2">
        <f>IF(AND(WORKDAY(Ventes[[#This Row],[Sale_Date]],2)&gt;=5,Ventes[[#This Row],[Quantity]]&gt;=7,+Ventes[[#This Row],[Customer Type]]="Member"),-Ventes[[#This Row],[Prix_Vente]]*TX_Remise,0)</f>
        <v>0</v>
      </c>
      <c r="K36" s="2">
        <f>IF(AND(WEEKDAY(Ventes[[#This Row],[Sale_Date]],2)=7, Ventes[[#This Row],[Product_Price]]&gt;7), Ventes[[#This Row],[Prix_Vente]]*TauxMaj, 0)</f>
        <v>0</v>
      </c>
      <c r="L36" s="2">
        <f>SUM(Ventes[[#This Row],[Prix_Vente]:[Majoration]])</f>
        <v>220.68</v>
      </c>
      <c r="M36" s="2">
        <f xml:space="preserve"> Ventes[[#This Row],[Prix de Vente HT]]*Tx_TVA</f>
        <v>42.480900000000005</v>
      </c>
      <c r="N36" s="2">
        <f>+Ventes[[#This Row],[Prix de Vente HT]]+Ventes[[#This Row],[Montant TVA]]</f>
        <v>263.16090000000003</v>
      </c>
    </row>
    <row r="37" spans="1:14">
      <c r="A37" t="str">
        <f>IF(Ventes[[#This Row],[Sale_Date]]=Ventes[[#This Row],[Sale_Date]],"ID_V "&amp;TEXT(B37,"YYYY MMDD")&amp;"-"&amp;TEXT(ROW(),"000"),"ID…")</f>
        <v>ID_V YYYY 11DD-037</v>
      </c>
      <c r="B37" s="26">
        <f t="shared" si="0"/>
        <v>45255</v>
      </c>
      <c r="C37" t="str">
        <f>_xlfn.XLOOKUP(Ventes[[#This Row],[Product_Name]],Tab_Produits[Product_Line],Tab_Produits[ID_Product],"Choisir Votre Produit")</f>
        <v>ID_P Hom 0003</v>
      </c>
      <c r="D37" s="27" t="s">
        <v>512</v>
      </c>
      <c r="E37" s="27" t="str">
        <f>+Tab_Clients[[#This Row],[Client_Name]]</f>
        <v>Rahul Malhotra</v>
      </c>
      <c r="F37" s="27" t="str">
        <f>_xlfn.XLOOKUP(Ventes[[#This Row],[Client_Name]],Tab_Clients[Client_Name],Tab_Clients[Customer Type],"Nouveau")</f>
        <v>Member</v>
      </c>
      <c r="G37" s="28">
        <v>6</v>
      </c>
      <c r="H37" s="6">
        <f>_xlfn.XLOOKUP(Ventes[[#This Row],[Product_Name]],Tab_Produits[Product_Line],Tab_Produits[Coût_Unitaire],"0")</f>
        <v>73.56</v>
      </c>
      <c r="I37" s="2">
        <f t="shared" si="1"/>
        <v>441.36</v>
      </c>
      <c r="J37" s="2">
        <f>IF(AND(WORKDAY(Ventes[[#This Row],[Sale_Date]],2)&gt;=5,Ventes[[#This Row],[Quantity]]&gt;=7,+Ventes[[#This Row],[Customer Type]]="Member"),-Ventes[[#This Row],[Prix_Vente]]*TX_Remise,0)</f>
        <v>0</v>
      </c>
      <c r="K37" s="2">
        <f>IF(AND(WEEKDAY(Ventes[[#This Row],[Sale_Date]],2)=7, Ventes[[#This Row],[Product_Price]]&gt;7), Ventes[[#This Row],[Prix_Vente]]*TauxMaj, 0)</f>
        <v>0</v>
      </c>
      <c r="L37" s="2">
        <f>SUM(Ventes[[#This Row],[Prix_Vente]:[Majoration]])</f>
        <v>441.36</v>
      </c>
      <c r="M37" s="2">
        <f xml:space="preserve"> Ventes[[#This Row],[Prix de Vente HT]]*Tx_TVA</f>
        <v>84.961800000000011</v>
      </c>
      <c r="N37" s="2">
        <f>+Ventes[[#This Row],[Prix de Vente HT]]+Ventes[[#This Row],[Montant TVA]]</f>
        <v>526.32180000000005</v>
      </c>
    </row>
    <row r="38" spans="1:14">
      <c r="A38" t="str">
        <f>IF(Ventes[[#This Row],[Sale_Date]]=Ventes[[#This Row],[Sale_Date]],"ID_V "&amp;TEXT(B38,"YYYY MMDD")&amp;"-"&amp;TEXT(ROW(),"000"),"ID…")</f>
        <v>ID_V YYYY 11DD-038</v>
      </c>
      <c r="B38" s="26">
        <f t="shared" si="0"/>
        <v>45256</v>
      </c>
      <c r="C38" t="str">
        <f>_xlfn.XLOOKUP(Ventes[[#This Row],[Product_Name]],Tab_Produits[Product_Line],Tab_Produits[ID_Product],"Choisir Votre Produit")</f>
        <v>ID_P Hea 0001</v>
      </c>
      <c r="D38" s="27" t="s">
        <v>510</v>
      </c>
      <c r="E38" s="27" t="str">
        <f>+Tab_Clients[[#This Row],[Client_Name]]</f>
        <v>Karan Agarwal</v>
      </c>
      <c r="F38" s="27" t="str">
        <f>_xlfn.XLOOKUP(Ventes[[#This Row],[Client_Name]],Tab_Clients[Client_Name],Tab_Clients[Customer Type],"Nouveau")</f>
        <v>Normal</v>
      </c>
      <c r="G38" s="28">
        <v>10</v>
      </c>
      <c r="H38" s="6">
        <f>_xlfn.XLOOKUP(Ventes[[#This Row],[Product_Name]],Tab_Produits[Product_Line],Tab_Produits[Coût_Unitaire],"0")</f>
        <v>74.69</v>
      </c>
      <c r="I38" s="2">
        <f t="shared" si="1"/>
        <v>746.9</v>
      </c>
      <c r="J38" s="2">
        <f>IF(AND(WORKDAY(Ventes[[#This Row],[Sale_Date]],2)&gt;=5,Ventes[[#This Row],[Quantity]]&gt;=7,+Ventes[[#This Row],[Customer Type]]="Member"),-Ventes[[#This Row],[Prix_Vente]]*TX_Remise,0)</f>
        <v>0</v>
      </c>
      <c r="K38" s="2">
        <f>IF(AND(WEEKDAY(Ventes[[#This Row],[Sale_Date]],2)=7, Ventes[[#This Row],[Product_Price]]&gt;7), Ventes[[#This Row],[Prix_Vente]]*TauxMaj, 0)</f>
        <v>14.938000000000001</v>
      </c>
      <c r="L38" s="2">
        <f>SUM(Ventes[[#This Row],[Prix_Vente]:[Majoration]])</f>
        <v>761.83799999999997</v>
      </c>
      <c r="M38" s="2">
        <f xml:space="preserve"> Ventes[[#This Row],[Prix de Vente HT]]*Tx_TVA</f>
        <v>146.65381500000001</v>
      </c>
      <c r="N38" s="2">
        <f>+Ventes[[#This Row],[Prix de Vente HT]]+Ventes[[#This Row],[Montant TVA]]</f>
        <v>908.49181499999997</v>
      </c>
    </row>
    <row r="39" spans="1:14">
      <c r="A39" t="str">
        <f>IF(Ventes[[#This Row],[Sale_Date]]=Ventes[[#This Row],[Sale_Date]],"ID_V "&amp;TEXT(B39,"YYYY MMDD")&amp;"-"&amp;TEXT(ROW(),"000"),"ID…")</f>
        <v>ID_V YYYY 11DD-039</v>
      </c>
      <c r="B39" s="26">
        <f t="shared" si="0"/>
        <v>45256</v>
      </c>
      <c r="C39" t="str">
        <f>_xlfn.XLOOKUP(Ventes[[#This Row],[Product_Name]],Tab_Produits[Product_Line],Tab_Produits[ID_Product],"Choisir Votre Produit")</f>
        <v>ID_P Foo 0004</v>
      </c>
      <c r="D39" s="27" t="s">
        <v>513</v>
      </c>
      <c r="E39" s="27" t="str">
        <f>+Tab_Clients[[#This Row],[Client_Name]]</f>
        <v>Riya Das</v>
      </c>
      <c r="F39" s="27" t="str">
        <f>_xlfn.XLOOKUP(Ventes[[#This Row],[Client_Name]],Tab_Clients[Client_Name],Tab_Clients[Customer Type],"Nouveau")</f>
        <v>Member</v>
      </c>
      <c r="G39" s="28">
        <v>9</v>
      </c>
      <c r="H39" s="6">
        <f>_xlfn.XLOOKUP(Ventes[[#This Row],[Product_Name]],Tab_Produits[Product_Line],Tab_Produits[Coût_Unitaire],"0")</f>
        <v>54.84</v>
      </c>
      <c r="I39" s="2">
        <f t="shared" si="1"/>
        <v>493.56000000000006</v>
      </c>
      <c r="J39" s="2">
        <f>IF(AND(WORKDAY(Ventes[[#This Row],[Sale_Date]],2)&gt;=5,Ventes[[#This Row],[Quantity]]&gt;=7,+Ventes[[#This Row],[Customer Type]]="Member"),-Ventes[[#This Row],[Prix_Vente]]*TX_Remise,0)</f>
        <v>-123.39000000000001</v>
      </c>
      <c r="K39" s="2">
        <f>IF(AND(WEEKDAY(Ventes[[#This Row],[Sale_Date]],2)=7, Ventes[[#This Row],[Product_Price]]&gt;7), Ventes[[#This Row],[Prix_Vente]]*TauxMaj, 0)</f>
        <v>9.8712000000000018</v>
      </c>
      <c r="L39" s="2">
        <f>SUM(Ventes[[#This Row],[Prix_Vente]:[Majoration]])</f>
        <v>380.04120000000006</v>
      </c>
      <c r="M39" s="2">
        <f xml:space="preserve"> Ventes[[#This Row],[Prix de Vente HT]]*Tx_TVA</f>
        <v>73.157931000000019</v>
      </c>
      <c r="N39" s="2">
        <f>+Ventes[[#This Row],[Prix de Vente HT]]+Ventes[[#This Row],[Montant TVA]]</f>
        <v>453.19913100000008</v>
      </c>
    </row>
    <row r="40" spans="1:14">
      <c r="A40" t="str">
        <f>IF(Ventes[[#This Row],[Sale_Date]]=Ventes[[#This Row],[Sale_Date]],"ID_V "&amp;TEXT(B40,"YYYY MMDD")&amp;"-"&amp;TEXT(ROW(),"000"),"ID…")</f>
        <v>ID_V YYYY 11DD-040</v>
      </c>
      <c r="B40" s="26">
        <f t="shared" si="0"/>
        <v>45256</v>
      </c>
      <c r="C40" t="str">
        <f>_xlfn.XLOOKUP(Ventes[[#This Row],[Product_Name]],Tab_Produits[Product_Line],Tab_Produits[ID_Product],"Choisir Votre Produit")</f>
        <v>ID_P Hom 0003</v>
      </c>
      <c r="D40" s="27" t="s">
        <v>512</v>
      </c>
      <c r="E40" s="27" t="str">
        <f>+Tab_Clients[[#This Row],[Client_Name]]</f>
        <v>Aarav Chopra</v>
      </c>
      <c r="F40" s="27" t="str">
        <f>_xlfn.XLOOKUP(Ventes[[#This Row],[Client_Name]],Tab_Clients[Client_Name],Tab_Clients[Customer Type],"Nouveau")</f>
        <v>Member</v>
      </c>
      <c r="G40" s="28">
        <v>10</v>
      </c>
      <c r="H40" s="6">
        <f>_xlfn.XLOOKUP(Ventes[[#This Row],[Product_Name]],Tab_Produits[Product_Line],Tab_Produits[Coût_Unitaire],"0")</f>
        <v>73.56</v>
      </c>
      <c r="I40" s="2">
        <f t="shared" si="1"/>
        <v>735.6</v>
      </c>
      <c r="J40" s="2">
        <f>IF(AND(WORKDAY(Ventes[[#This Row],[Sale_Date]],2)&gt;=5,Ventes[[#This Row],[Quantity]]&gt;=7,+Ventes[[#This Row],[Customer Type]]="Member"),-Ventes[[#This Row],[Prix_Vente]]*TX_Remise,0)</f>
        <v>-183.9</v>
      </c>
      <c r="K40" s="2">
        <f>IF(AND(WEEKDAY(Ventes[[#This Row],[Sale_Date]],2)=7, Ventes[[#This Row],[Product_Price]]&gt;7), Ventes[[#This Row],[Prix_Vente]]*TauxMaj, 0)</f>
        <v>14.712000000000002</v>
      </c>
      <c r="L40" s="2">
        <f>SUM(Ventes[[#This Row],[Prix_Vente]:[Majoration]])</f>
        <v>566.41200000000003</v>
      </c>
      <c r="M40" s="2">
        <f xml:space="preserve"> Ventes[[#This Row],[Prix de Vente HT]]*Tx_TVA</f>
        <v>109.03431</v>
      </c>
      <c r="N40" s="2">
        <f>+Ventes[[#This Row],[Prix de Vente HT]]+Ventes[[#This Row],[Montant TVA]]</f>
        <v>675.44631000000004</v>
      </c>
    </row>
    <row r="41" spans="1:14">
      <c r="A41" t="str">
        <f>IF(Ventes[[#This Row],[Sale_Date]]=Ventes[[#This Row],[Sale_Date]],"ID_V "&amp;TEXT(B41,"YYYY MMDD")&amp;"-"&amp;TEXT(ROW(),"000"),"ID…")</f>
        <v>ID_V YYYY 11DD-041</v>
      </c>
      <c r="B41" s="26">
        <f t="shared" si="0"/>
        <v>45256</v>
      </c>
      <c r="C41" t="str">
        <f>_xlfn.XLOOKUP(Ventes[[#This Row],[Product_Name]],Tab_Produits[Product_Line],Tab_Produits[ID_Product],"Choisir Votre Produit")</f>
        <v>ID_P Hom 0003</v>
      </c>
      <c r="D41" s="27" t="s">
        <v>512</v>
      </c>
      <c r="E41" s="27" t="str">
        <f>+Tab_Clients[[#This Row],[Client_Name]]</f>
        <v>Sunil Rao</v>
      </c>
      <c r="F41" s="27" t="str">
        <f>_xlfn.XLOOKUP(Ventes[[#This Row],[Client_Name]],Tab_Clients[Client_Name],Tab_Clients[Customer Type],"Nouveau")</f>
        <v>Member</v>
      </c>
      <c r="G41" s="28">
        <v>5</v>
      </c>
      <c r="H41" s="6">
        <f>_xlfn.XLOOKUP(Ventes[[#This Row],[Product_Name]],Tab_Produits[Product_Line],Tab_Produits[Coût_Unitaire],"0")</f>
        <v>73.56</v>
      </c>
      <c r="I41" s="2">
        <f t="shared" si="1"/>
        <v>367.8</v>
      </c>
      <c r="J41" s="2">
        <f>IF(AND(WORKDAY(Ventes[[#This Row],[Sale_Date]],2)&gt;=5,Ventes[[#This Row],[Quantity]]&gt;=7,+Ventes[[#This Row],[Customer Type]]="Member"),-Ventes[[#This Row],[Prix_Vente]]*TX_Remise,0)</f>
        <v>0</v>
      </c>
      <c r="K41" s="2">
        <f>IF(AND(WEEKDAY(Ventes[[#This Row],[Sale_Date]],2)=7, Ventes[[#This Row],[Product_Price]]&gt;7), Ventes[[#This Row],[Prix_Vente]]*TauxMaj, 0)</f>
        <v>7.3560000000000008</v>
      </c>
      <c r="L41" s="2">
        <f>SUM(Ventes[[#This Row],[Prix_Vente]:[Majoration]])</f>
        <v>375.15600000000001</v>
      </c>
      <c r="M41" s="2">
        <f xml:space="preserve"> Ventes[[#This Row],[Prix de Vente HT]]*Tx_TVA</f>
        <v>72.217529999999996</v>
      </c>
      <c r="N41" s="2">
        <f>+Ventes[[#This Row],[Prix de Vente HT]]+Ventes[[#This Row],[Montant TVA]]</f>
        <v>447.37353000000002</v>
      </c>
    </row>
    <row r="42" spans="1:14">
      <c r="A42" t="str">
        <f>IF(Ventes[[#This Row],[Sale_Date]]=Ventes[[#This Row],[Sale_Date]],"ID_V "&amp;TEXT(B42,"YYYY MMDD")&amp;"-"&amp;TEXT(ROW(),"000"),"ID…")</f>
        <v>ID_V YYYY 11DD-042</v>
      </c>
      <c r="B42" s="26">
        <f t="shared" si="0"/>
        <v>45257</v>
      </c>
      <c r="C42" t="str">
        <f>_xlfn.XLOOKUP(Ventes[[#This Row],[Product_Name]],Tab_Produits[Product_Line],Tab_Produits[ID_Product],"Choisir Votre Produit")</f>
        <v>ID_P Hea 0001</v>
      </c>
      <c r="D42" s="27" t="s">
        <v>510</v>
      </c>
      <c r="E42" s="27" t="str">
        <f>+Tab_Clients[[#This Row],[Client_Name]]</f>
        <v>Deepak Banerjee</v>
      </c>
      <c r="F42" s="27" t="str">
        <f>_xlfn.XLOOKUP(Ventes[[#This Row],[Client_Name]],Tab_Clients[Client_Name],Tab_Clients[Customer Type],"Nouveau")</f>
        <v>Normal</v>
      </c>
      <c r="G42" s="28">
        <v>6</v>
      </c>
      <c r="H42" s="6">
        <f>_xlfn.XLOOKUP(Ventes[[#This Row],[Product_Name]],Tab_Produits[Product_Line],Tab_Produits[Coût_Unitaire],"0")</f>
        <v>74.69</v>
      </c>
      <c r="I42" s="2">
        <f t="shared" si="1"/>
        <v>448.14</v>
      </c>
      <c r="J42" s="2">
        <f>IF(AND(WORKDAY(Ventes[[#This Row],[Sale_Date]],2)&gt;=5,Ventes[[#This Row],[Quantity]]&gt;=7,+Ventes[[#This Row],[Customer Type]]="Member"),-Ventes[[#This Row],[Prix_Vente]]*TX_Remise,0)</f>
        <v>0</v>
      </c>
      <c r="K42" s="2">
        <f>IF(AND(WEEKDAY(Ventes[[#This Row],[Sale_Date]],2)=7, Ventes[[#This Row],[Product_Price]]&gt;7), Ventes[[#This Row],[Prix_Vente]]*TauxMaj, 0)</f>
        <v>0</v>
      </c>
      <c r="L42" s="2">
        <f>SUM(Ventes[[#This Row],[Prix_Vente]:[Majoration]])</f>
        <v>448.14</v>
      </c>
      <c r="M42" s="2">
        <f xml:space="preserve"> Ventes[[#This Row],[Prix de Vente HT]]*Tx_TVA</f>
        <v>86.266949999999994</v>
      </c>
      <c r="N42" s="2">
        <f>+Ventes[[#This Row],[Prix de Vente HT]]+Ventes[[#This Row],[Montant TVA]]</f>
        <v>534.40694999999994</v>
      </c>
    </row>
    <row r="43" spans="1:14">
      <c r="A43" t="str">
        <f>IF(Ventes[[#This Row],[Sale_Date]]=Ventes[[#This Row],[Sale_Date]],"ID_V "&amp;TEXT(B43,"YYYY MMDD")&amp;"-"&amp;TEXT(ROW(),"000"),"ID…")</f>
        <v>ID_V YYYY 11DD-043</v>
      </c>
      <c r="B43" s="26">
        <f t="shared" si="0"/>
        <v>45257</v>
      </c>
      <c r="C43" t="str">
        <f>_xlfn.XLOOKUP(Ventes[[#This Row],[Product_Name]],Tab_Produits[Product_Line],Tab_Produits[ID_Product],"Choisir Votre Produit")</f>
        <v>ID_P Foo 0004</v>
      </c>
      <c r="D43" s="27" t="s">
        <v>513</v>
      </c>
      <c r="E43" s="27" t="str">
        <f>+Tab_Clients[[#This Row],[Client_Name]]</f>
        <v>Sita Verma</v>
      </c>
      <c r="F43" s="27" t="str">
        <f>_xlfn.XLOOKUP(Ventes[[#This Row],[Client_Name]],Tab_Clients[Client_Name],Tab_Clients[Customer Type],"Nouveau")</f>
        <v>Member</v>
      </c>
      <c r="G43" s="28">
        <v>3</v>
      </c>
      <c r="H43" s="6">
        <f>_xlfn.XLOOKUP(Ventes[[#This Row],[Product_Name]],Tab_Produits[Product_Line],Tab_Produits[Coût_Unitaire],"0")</f>
        <v>54.84</v>
      </c>
      <c r="I43" s="2">
        <f t="shared" si="1"/>
        <v>164.52</v>
      </c>
      <c r="J43" s="2">
        <f>IF(AND(WORKDAY(Ventes[[#This Row],[Sale_Date]],2)&gt;=5,Ventes[[#This Row],[Quantity]]&gt;=7,+Ventes[[#This Row],[Customer Type]]="Member"),-Ventes[[#This Row],[Prix_Vente]]*TX_Remise,0)</f>
        <v>0</v>
      </c>
      <c r="K43" s="2">
        <f>IF(AND(WEEKDAY(Ventes[[#This Row],[Sale_Date]],2)=7, Ventes[[#This Row],[Product_Price]]&gt;7), Ventes[[#This Row],[Prix_Vente]]*TauxMaj, 0)</f>
        <v>0</v>
      </c>
      <c r="L43" s="2">
        <f>SUM(Ventes[[#This Row],[Prix_Vente]:[Majoration]])</f>
        <v>164.52</v>
      </c>
      <c r="M43" s="2">
        <f xml:space="preserve"> Ventes[[#This Row],[Prix de Vente HT]]*Tx_TVA</f>
        <v>31.670100000000001</v>
      </c>
      <c r="N43" s="2">
        <f>+Ventes[[#This Row],[Prix de Vente HT]]+Ventes[[#This Row],[Montant TVA]]</f>
        <v>196.1901</v>
      </c>
    </row>
    <row r="44" spans="1:14">
      <c r="A44" t="str">
        <f>IF(Ventes[[#This Row],[Sale_Date]]=Ventes[[#This Row],[Sale_Date]],"ID_V "&amp;TEXT(B44,"YYYY MMDD")&amp;"-"&amp;TEXT(ROW(),"000"),"ID…")</f>
        <v>ID_V YYYY 11DD-044</v>
      </c>
      <c r="B44" s="26">
        <f t="shared" si="0"/>
        <v>45257</v>
      </c>
      <c r="C44" t="str">
        <f>_xlfn.XLOOKUP(Ventes[[#This Row],[Product_Name]],Tab_Produits[Product_Line],Tab_Produits[ID_Product],"Choisir Votre Produit")</f>
        <v>ID_P Hom 0003</v>
      </c>
      <c r="D44" s="27" t="s">
        <v>512</v>
      </c>
      <c r="E44" s="27" t="str">
        <f>+Tab_Clients[[#This Row],[Client_Name]]</f>
        <v>Rakesh Singh</v>
      </c>
      <c r="F44" s="27" t="str">
        <f>_xlfn.XLOOKUP(Ventes[[#This Row],[Client_Name]],Tab_Clients[Client_Name],Tab_Clients[Customer Type],"Nouveau")</f>
        <v>Normal</v>
      </c>
      <c r="G44" s="28">
        <v>4</v>
      </c>
      <c r="H44" s="6">
        <f>_xlfn.XLOOKUP(Ventes[[#This Row],[Product_Name]],Tab_Produits[Product_Line],Tab_Produits[Coût_Unitaire],"0")</f>
        <v>73.56</v>
      </c>
      <c r="I44" s="2">
        <f t="shared" si="1"/>
        <v>294.24</v>
      </c>
      <c r="J44" s="2">
        <f>IF(AND(WORKDAY(Ventes[[#This Row],[Sale_Date]],2)&gt;=5,Ventes[[#This Row],[Quantity]]&gt;=7,+Ventes[[#This Row],[Customer Type]]="Member"),-Ventes[[#This Row],[Prix_Vente]]*TX_Remise,0)</f>
        <v>0</v>
      </c>
      <c r="K44" s="2">
        <f>IF(AND(WEEKDAY(Ventes[[#This Row],[Sale_Date]],2)=7, Ventes[[#This Row],[Product_Price]]&gt;7), Ventes[[#This Row],[Prix_Vente]]*TauxMaj, 0)</f>
        <v>0</v>
      </c>
      <c r="L44" s="2">
        <f>SUM(Ventes[[#This Row],[Prix_Vente]:[Majoration]])</f>
        <v>294.24</v>
      </c>
      <c r="M44" s="2">
        <f xml:space="preserve"> Ventes[[#This Row],[Prix de Vente HT]]*Tx_TVA</f>
        <v>56.641200000000005</v>
      </c>
      <c r="N44" s="2">
        <f>+Ventes[[#This Row],[Prix de Vente HT]]+Ventes[[#This Row],[Montant TVA]]</f>
        <v>350.88120000000004</v>
      </c>
    </row>
    <row r="45" spans="1:14">
      <c r="A45" t="str">
        <f>IF(Ventes[[#This Row],[Sale_Date]]=Ventes[[#This Row],[Sale_Date]],"ID_V "&amp;TEXT(B45,"YYYY MMDD")&amp;"-"&amp;TEXT(ROW(),"000"),"ID…")</f>
        <v>ID_V YYYY 11DD-045</v>
      </c>
      <c r="B45" s="26">
        <f t="shared" si="0"/>
        <v>45257</v>
      </c>
      <c r="C45" t="str">
        <f>_xlfn.XLOOKUP(Ventes[[#This Row],[Product_Name]],Tab_Produits[Product_Line],Tab_Produits[ID_Product],"Choisir Votre Produit")</f>
        <v>ID_P Hom 0003</v>
      </c>
      <c r="D45" s="27" t="s">
        <v>512</v>
      </c>
      <c r="E45" s="27" t="str">
        <f>+Tab_Clients[[#This Row],[Client_Name]]</f>
        <v>Manish Mehta</v>
      </c>
      <c r="F45" s="27" t="str">
        <f>_xlfn.XLOOKUP(Ventes[[#This Row],[Client_Name]],Tab_Clients[Client_Name],Tab_Clients[Customer Type],"Nouveau")</f>
        <v>Normal</v>
      </c>
      <c r="G45" s="28">
        <v>7</v>
      </c>
      <c r="H45" s="6">
        <f>_xlfn.XLOOKUP(Ventes[[#This Row],[Product_Name]],Tab_Produits[Product_Line],Tab_Produits[Coût_Unitaire],"0")</f>
        <v>73.56</v>
      </c>
      <c r="I45" s="2">
        <f t="shared" si="1"/>
        <v>514.92000000000007</v>
      </c>
      <c r="J45" s="2">
        <f>IF(AND(WORKDAY(Ventes[[#This Row],[Sale_Date]],2)&gt;=5,Ventes[[#This Row],[Quantity]]&gt;=7,+Ventes[[#This Row],[Customer Type]]="Member"),-Ventes[[#This Row],[Prix_Vente]]*TX_Remise,0)</f>
        <v>0</v>
      </c>
      <c r="K45" s="2">
        <f>IF(AND(WEEKDAY(Ventes[[#This Row],[Sale_Date]],2)=7, Ventes[[#This Row],[Product_Price]]&gt;7), Ventes[[#This Row],[Prix_Vente]]*TauxMaj, 0)</f>
        <v>0</v>
      </c>
      <c r="L45" s="2">
        <f>SUM(Ventes[[#This Row],[Prix_Vente]:[Majoration]])</f>
        <v>514.92000000000007</v>
      </c>
      <c r="M45" s="2">
        <f xml:space="preserve"> Ventes[[#This Row],[Prix de Vente HT]]*Tx_TVA</f>
        <v>99.122100000000017</v>
      </c>
      <c r="N45" s="2">
        <f>+Ventes[[#This Row],[Prix de Vente HT]]+Ventes[[#This Row],[Montant TVA]]</f>
        <v>614.04210000000012</v>
      </c>
    </row>
    <row r="46" spans="1:14">
      <c r="A46" t="str">
        <f>IF(Ventes[[#This Row],[Sale_Date]]=Ventes[[#This Row],[Sale_Date]],"ID_V "&amp;TEXT(B46,"YYYY MMDD")&amp;"-"&amp;TEXT(ROW(),"000"),"ID…")</f>
        <v>ID_V YYYY 11DD-046</v>
      </c>
      <c r="B46" s="26">
        <f t="shared" si="0"/>
        <v>45258</v>
      </c>
      <c r="C46" t="str">
        <f>_xlfn.XLOOKUP(Ventes[[#This Row],[Product_Name]],Tab_Produits[Product_Line],Tab_Produits[ID_Product],"Choisir Votre Produit")</f>
        <v>ID_P Hea 0001</v>
      </c>
      <c r="D46" s="27" t="s">
        <v>510</v>
      </c>
      <c r="E46" s="27" t="str">
        <f>+Tab_Clients[[#This Row],[Client_Name]]</f>
        <v>Vivaan Iyer</v>
      </c>
      <c r="F46" s="27" t="str">
        <f>_xlfn.XLOOKUP(Ventes[[#This Row],[Client_Name]],Tab_Clients[Client_Name],Tab_Clients[Customer Type],"Nouveau")</f>
        <v>Member</v>
      </c>
      <c r="G46" s="28">
        <v>6</v>
      </c>
      <c r="H46" s="6">
        <f>_xlfn.XLOOKUP(Ventes[[#This Row],[Product_Name]],Tab_Produits[Product_Line],Tab_Produits[Coût_Unitaire],"0")</f>
        <v>74.69</v>
      </c>
      <c r="I46" s="2">
        <f t="shared" si="1"/>
        <v>448.14</v>
      </c>
      <c r="J46" s="2">
        <f>IF(AND(WORKDAY(Ventes[[#This Row],[Sale_Date]],2)&gt;=5,Ventes[[#This Row],[Quantity]]&gt;=7,+Ventes[[#This Row],[Customer Type]]="Member"),-Ventes[[#This Row],[Prix_Vente]]*TX_Remise,0)</f>
        <v>0</v>
      </c>
      <c r="K46" s="2">
        <f>IF(AND(WEEKDAY(Ventes[[#This Row],[Sale_Date]],2)=7, Ventes[[#This Row],[Product_Price]]&gt;7), Ventes[[#This Row],[Prix_Vente]]*TauxMaj, 0)</f>
        <v>0</v>
      </c>
      <c r="L46" s="2">
        <f>SUM(Ventes[[#This Row],[Prix_Vente]:[Majoration]])</f>
        <v>448.14</v>
      </c>
      <c r="M46" s="2">
        <f xml:space="preserve"> Ventes[[#This Row],[Prix de Vente HT]]*Tx_TVA</f>
        <v>86.266949999999994</v>
      </c>
      <c r="N46" s="2">
        <f>+Ventes[[#This Row],[Prix de Vente HT]]+Ventes[[#This Row],[Montant TVA]]</f>
        <v>534.40694999999994</v>
      </c>
    </row>
    <row r="47" spans="1:14">
      <c r="A47" t="str">
        <f>IF(Ventes[[#This Row],[Sale_Date]]=Ventes[[#This Row],[Sale_Date]],"ID_V "&amp;TEXT(B47,"YYYY MMDD")&amp;"-"&amp;TEXT(ROW(),"000"),"ID…")</f>
        <v>ID_V YYYY 11DD-047</v>
      </c>
      <c r="B47" s="26">
        <f t="shared" si="0"/>
        <v>45258</v>
      </c>
      <c r="C47" t="str">
        <f>_xlfn.XLOOKUP(Ventes[[#This Row],[Product_Name]],Tab_Produits[Product_Line],Tab_Produits[ID_Product],"Choisir Votre Produit")</f>
        <v>ID_P Foo 0004</v>
      </c>
      <c r="D47" s="27" t="s">
        <v>513</v>
      </c>
      <c r="E47" s="27" t="str">
        <f>+Tab_Clients[[#This Row],[Client_Name]]</f>
        <v>Pooja Das</v>
      </c>
      <c r="F47" s="27" t="str">
        <f>_xlfn.XLOOKUP(Ventes[[#This Row],[Client_Name]],Tab_Clients[Client_Name],Tab_Clients[Customer Type],"Nouveau")</f>
        <v>Member</v>
      </c>
      <c r="G47" s="28">
        <v>4</v>
      </c>
      <c r="H47" s="6">
        <f>_xlfn.XLOOKUP(Ventes[[#This Row],[Product_Name]],Tab_Produits[Product_Line],Tab_Produits[Coût_Unitaire],"0")</f>
        <v>54.84</v>
      </c>
      <c r="I47" s="2">
        <f t="shared" si="1"/>
        <v>219.36</v>
      </c>
      <c r="J47" s="2">
        <f>IF(AND(WORKDAY(Ventes[[#This Row],[Sale_Date]],2)&gt;=5,Ventes[[#This Row],[Quantity]]&gt;=7,+Ventes[[#This Row],[Customer Type]]="Member"),-Ventes[[#This Row],[Prix_Vente]]*TX_Remise,0)</f>
        <v>0</v>
      </c>
      <c r="K47" s="2">
        <f>IF(AND(WEEKDAY(Ventes[[#This Row],[Sale_Date]],2)=7, Ventes[[#This Row],[Product_Price]]&gt;7), Ventes[[#This Row],[Prix_Vente]]*TauxMaj, 0)</f>
        <v>0</v>
      </c>
      <c r="L47" s="2">
        <f>SUM(Ventes[[#This Row],[Prix_Vente]:[Majoration]])</f>
        <v>219.36</v>
      </c>
      <c r="M47" s="2">
        <f xml:space="preserve"> Ventes[[#This Row],[Prix de Vente HT]]*Tx_TVA</f>
        <v>42.226800000000004</v>
      </c>
      <c r="N47" s="2">
        <f>+Ventes[[#This Row],[Prix de Vente HT]]+Ventes[[#This Row],[Montant TVA]]</f>
        <v>261.58680000000004</v>
      </c>
    </row>
    <row r="48" spans="1:14">
      <c r="A48" t="str">
        <f>IF(Ventes[[#This Row],[Sale_Date]]=Ventes[[#This Row],[Sale_Date]],"ID_V "&amp;TEXT(B48,"YYYY MMDD")&amp;"-"&amp;TEXT(ROW(),"000"),"ID…")</f>
        <v>ID_V YYYY 11DD-048</v>
      </c>
      <c r="B48" s="26">
        <f t="shared" si="0"/>
        <v>45258</v>
      </c>
      <c r="C48" t="str">
        <f>_xlfn.XLOOKUP(Ventes[[#This Row],[Product_Name]],Tab_Produits[Product_Line],Tab_Produits[ID_Product],"Choisir Votre Produit")</f>
        <v>ID_P Hom 0003</v>
      </c>
      <c r="D48" s="27" t="s">
        <v>512</v>
      </c>
      <c r="E48" s="27" t="str">
        <f>+Tab_Clients[[#This Row],[Client_Name]]</f>
        <v>Rahul Mukherjee</v>
      </c>
      <c r="F48" s="27" t="str">
        <f>_xlfn.XLOOKUP(Ventes[[#This Row],[Client_Name]],Tab_Clients[Client_Name],Tab_Clients[Customer Type],"Nouveau")</f>
        <v>Member</v>
      </c>
      <c r="G48" s="28">
        <v>10</v>
      </c>
      <c r="H48" s="6">
        <f>_xlfn.XLOOKUP(Ventes[[#This Row],[Product_Name]],Tab_Produits[Product_Line],Tab_Produits[Coût_Unitaire],"0")</f>
        <v>73.56</v>
      </c>
      <c r="I48" s="2">
        <f t="shared" si="1"/>
        <v>735.6</v>
      </c>
      <c r="J48" s="2">
        <f>IF(AND(WORKDAY(Ventes[[#This Row],[Sale_Date]],2)&gt;=5,Ventes[[#This Row],[Quantity]]&gt;=7,+Ventes[[#This Row],[Customer Type]]="Member"),-Ventes[[#This Row],[Prix_Vente]]*TX_Remise,0)</f>
        <v>-183.9</v>
      </c>
      <c r="K48" s="2">
        <f>IF(AND(WEEKDAY(Ventes[[#This Row],[Sale_Date]],2)=7, Ventes[[#This Row],[Product_Price]]&gt;7), Ventes[[#This Row],[Prix_Vente]]*TauxMaj, 0)</f>
        <v>0</v>
      </c>
      <c r="L48" s="2">
        <f>SUM(Ventes[[#This Row],[Prix_Vente]:[Majoration]])</f>
        <v>551.70000000000005</v>
      </c>
      <c r="M48" s="2">
        <f xml:space="preserve"> Ventes[[#This Row],[Prix de Vente HT]]*Tx_TVA</f>
        <v>106.20225000000001</v>
      </c>
      <c r="N48" s="2">
        <f>+Ventes[[#This Row],[Prix de Vente HT]]+Ventes[[#This Row],[Montant TVA]]</f>
        <v>657.90225000000009</v>
      </c>
    </row>
    <row r="49" spans="1:14">
      <c r="A49" t="str">
        <f>IF(Ventes[[#This Row],[Sale_Date]]=Ventes[[#This Row],[Sale_Date]],"ID_V "&amp;TEXT(B49,"YYYY MMDD")&amp;"-"&amp;TEXT(ROW(),"000"),"ID…")</f>
        <v>ID_V YYYY 11DD-049</v>
      </c>
      <c r="B49" s="26">
        <f t="shared" si="0"/>
        <v>45258</v>
      </c>
      <c r="C49" t="str">
        <f>_xlfn.XLOOKUP(Ventes[[#This Row],[Product_Name]],Tab_Produits[Product_Line],Tab_Produits[ID_Product],"Choisir Votre Produit")</f>
        <v>ID_P Hom 0003</v>
      </c>
      <c r="D49" s="27" t="s">
        <v>512</v>
      </c>
      <c r="E49" s="27" t="str">
        <f>+Tab_Clients[[#This Row],[Client_Name]]</f>
        <v>Aarav Kapoor</v>
      </c>
      <c r="F49" s="27" t="str">
        <f>_xlfn.XLOOKUP(Ventes[[#This Row],[Client_Name]],Tab_Clients[Client_Name],Tab_Clients[Customer Type],"Nouveau")</f>
        <v>Member</v>
      </c>
      <c r="G49" s="28">
        <v>7</v>
      </c>
      <c r="H49" s="6">
        <f>_xlfn.XLOOKUP(Ventes[[#This Row],[Product_Name]],Tab_Produits[Product_Line],Tab_Produits[Coût_Unitaire],"0")</f>
        <v>73.56</v>
      </c>
      <c r="I49" s="2">
        <f t="shared" si="1"/>
        <v>514.92000000000007</v>
      </c>
      <c r="J49" s="2">
        <f>IF(AND(WORKDAY(Ventes[[#This Row],[Sale_Date]],2)&gt;=5,Ventes[[#This Row],[Quantity]]&gt;=7,+Ventes[[#This Row],[Customer Type]]="Member"),-Ventes[[#This Row],[Prix_Vente]]*TX_Remise,0)</f>
        <v>-128.73000000000002</v>
      </c>
      <c r="K49" s="2">
        <f>IF(AND(WEEKDAY(Ventes[[#This Row],[Sale_Date]],2)=7, Ventes[[#This Row],[Product_Price]]&gt;7), Ventes[[#This Row],[Prix_Vente]]*TauxMaj, 0)</f>
        <v>0</v>
      </c>
      <c r="L49" s="2">
        <f>SUM(Ventes[[#This Row],[Prix_Vente]:[Majoration]])</f>
        <v>386.19000000000005</v>
      </c>
      <c r="M49" s="2">
        <f xml:space="preserve"> Ventes[[#This Row],[Prix de Vente HT]]*Tx_TVA</f>
        <v>74.341575000000006</v>
      </c>
      <c r="N49" s="2">
        <f>+Ventes[[#This Row],[Prix de Vente HT]]+Ventes[[#This Row],[Montant TVA]]</f>
        <v>460.53157500000009</v>
      </c>
    </row>
    <row r="50" spans="1:14">
      <c r="A50" t="str">
        <f>IF(Ventes[[#This Row],[Sale_Date]]=Ventes[[#This Row],[Sale_Date]],"ID_V "&amp;TEXT(B50,"YYYY MMDD")&amp;"-"&amp;TEXT(ROW(),"000"),"ID…")</f>
        <v>ID_V YYYY 11DD-050</v>
      </c>
      <c r="B50" s="26">
        <f t="shared" si="0"/>
        <v>45259</v>
      </c>
      <c r="C50" t="str">
        <f>_xlfn.XLOOKUP(Ventes[[#This Row],[Product_Name]],Tab_Produits[Product_Line],Tab_Produits[ID_Product],"Choisir Votre Produit")</f>
        <v>ID_P Hea 0001</v>
      </c>
      <c r="D50" s="27" t="s">
        <v>510</v>
      </c>
      <c r="E50" s="27" t="str">
        <f>+Tab_Clients[[#This Row],[Client_Name]]</f>
        <v>Rohan Verma</v>
      </c>
      <c r="F50" s="27" t="str">
        <f>_xlfn.XLOOKUP(Ventes[[#This Row],[Client_Name]],Tab_Clients[Client_Name],Tab_Clients[Customer Type],"Nouveau")</f>
        <v>Member</v>
      </c>
      <c r="G50" s="28">
        <v>6</v>
      </c>
      <c r="H50" s="6">
        <f>_xlfn.XLOOKUP(Ventes[[#This Row],[Product_Name]],Tab_Produits[Product_Line],Tab_Produits[Coût_Unitaire],"0")</f>
        <v>74.69</v>
      </c>
      <c r="I50" s="2">
        <f t="shared" si="1"/>
        <v>448.14</v>
      </c>
      <c r="J50" s="2">
        <f>IF(AND(WORKDAY(Ventes[[#This Row],[Sale_Date]],2)&gt;=5,Ventes[[#This Row],[Quantity]]&gt;=7,+Ventes[[#This Row],[Customer Type]]="Member"),-Ventes[[#This Row],[Prix_Vente]]*TX_Remise,0)</f>
        <v>0</v>
      </c>
      <c r="K50" s="2">
        <f>IF(AND(WEEKDAY(Ventes[[#This Row],[Sale_Date]],2)=7, Ventes[[#This Row],[Product_Price]]&gt;7), Ventes[[#This Row],[Prix_Vente]]*TauxMaj, 0)</f>
        <v>0</v>
      </c>
      <c r="L50" s="2">
        <f>SUM(Ventes[[#This Row],[Prix_Vente]:[Majoration]])</f>
        <v>448.14</v>
      </c>
      <c r="M50" s="2">
        <f xml:space="preserve"> Ventes[[#This Row],[Prix de Vente HT]]*Tx_TVA</f>
        <v>86.266949999999994</v>
      </c>
      <c r="N50" s="2">
        <f>+Ventes[[#This Row],[Prix de Vente HT]]+Ventes[[#This Row],[Montant TVA]]</f>
        <v>534.40694999999994</v>
      </c>
    </row>
    <row r="51" spans="1:14">
      <c r="A51" t="str">
        <f>IF(Ventes[[#This Row],[Sale_Date]]=Ventes[[#This Row],[Sale_Date]],"ID_V "&amp;TEXT(B51,"YYYY MMDD")&amp;"-"&amp;TEXT(ROW(),"000"),"ID…")</f>
        <v>ID_V YYYY 11DD-051</v>
      </c>
      <c r="B51" s="26">
        <f t="shared" si="0"/>
        <v>45259</v>
      </c>
      <c r="C51" t="str">
        <f>_xlfn.XLOOKUP(Ventes[[#This Row],[Product_Name]],Tab_Produits[Product_Line],Tab_Produits[ID_Product],"Choisir Votre Produit")</f>
        <v>ID_P Foo 0004</v>
      </c>
      <c r="D51" s="27" t="s">
        <v>513</v>
      </c>
      <c r="E51" s="27" t="str">
        <f>+Tab_Clients[[#This Row],[Client_Name]]</f>
        <v>Rahul Agarwal</v>
      </c>
      <c r="F51" s="27" t="str">
        <f>_xlfn.XLOOKUP(Ventes[[#This Row],[Client_Name]],Tab_Clients[Client_Name],Tab_Clients[Customer Type],"Nouveau")</f>
        <v>Member</v>
      </c>
      <c r="G51" s="28">
        <v>9</v>
      </c>
      <c r="H51" s="6">
        <f>_xlfn.XLOOKUP(Ventes[[#This Row],[Product_Name]],Tab_Produits[Product_Line],Tab_Produits[Coût_Unitaire],"0")</f>
        <v>54.84</v>
      </c>
      <c r="I51" s="2">
        <f t="shared" si="1"/>
        <v>493.56000000000006</v>
      </c>
      <c r="J51" s="2">
        <f>IF(AND(WORKDAY(Ventes[[#This Row],[Sale_Date]],2)&gt;=5,Ventes[[#This Row],[Quantity]]&gt;=7,+Ventes[[#This Row],[Customer Type]]="Member"),-Ventes[[#This Row],[Prix_Vente]]*TX_Remise,0)</f>
        <v>-123.39000000000001</v>
      </c>
      <c r="K51" s="2">
        <f>IF(AND(WEEKDAY(Ventes[[#This Row],[Sale_Date]],2)=7, Ventes[[#This Row],[Product_Price]]&gt;7), Ventes[[#This Row],[Prix_Vente]]*TauxMaj, 0)</f>
        <v>0</v>
      </c>
      <c r="L51" s="2">
        <f>SUM(Ventes[[#This Row],[Prix_Vente]:[Majoration]])</f>
        <v>370.17000000000007</v>
      </c>
      <c r="M51" s="2">
        <f xml:space="preserve"> Ventes[[#This Row],[Prix de Vente HT]]*Tx_TVA</f>
        <v>71.257725000000022</v>
      </c>
      <c r="N51" s="2">
        <f>+Ventes[[#This Row],[Prix de Vente HT]]+Ventes[[#This Row],[Montant TVA]]</f>
        <v>441.42772500000012</v>
      </c>
    </row>
    <row r="52" spans="1:14">
      <c r="A52" t="str">
        <f>IF(Ventes[[#This Row],[Sale_Date]]=Ventes[[#This Row],[Sale_Date]],"ID_V "&amp;TEXT(B52,"YYYY MMDD")&amp;"-"&amp;TEXT(ROW(),"000"),"ID…")</f>
        <v>ID_V YYYY 11DD-052</v>
      </c>
      <c r="B52" s="26">
        <f t="shared" si="0"/>
        <v>45259</v>
      </c>
      <c r="C52" t="str">
        <f>_xlfn.XLOOKUP(Ventes[[#This Row],[Product_Name]],Tab_Produits[Product_Line],Tab_Produits[ID_Product],"Choisir Votre Produit")</f>
        <v>ID_P Hom 0003</v>
      </c>
      <c r="D52" s="27" t="s">
        <v>512</v>
      </c>
      <c r="E52" s="27" t="str">
        <f>+Tab_Clients[[#This Row],[Client_Name]]</f>
        <v>Arjun Patel</v>
      </c>
      <c r="F52" s="27" t="str">
        <f>_xlfn.XLOOKUP(Ventes[[#This Row],[Client_Name]],Tab_Clients[Client_Name],Tab_Clients[Customer Type],"Nouveau")</f>
        <v>Member</v>
      </c>
      <c r="G52" s="28">
        <v>9</v>
      </c>
      <c r="H52" s="6">
        <f>_xlfn.XLOOKUP(Ventes[[#This Row],[Product_Name]],Tab_Produits[Product_Line],Tab_Produits[Coût_Unitaire],"0")</f>
        <v>73.56</v>
      </c>
      <c r="I52" s="2">
        <f t="shared" si="1"/>
        <v>662.04</v>
      </c>
      <c r="J52" s="2">
        <f>IF(AND(WORKDAY(Ventes[[#This Row],[Sale_Date]],2)&gt;=5,Ventes[[#This Row],[Quantity]]&gt;=7,+Ventes[[#This Row],[Customer Type]]="Member"),-Ventes[[#This Row],[Prix_Vente]]*TX_Remise,0)</f>
        <v>-165.51</v>
      </c>
      <c r="K52" s="2">
        <f>IF(AND(WEEKDAY(Ventes[[#This Row],[Sale_Date]],2)=7, Ventes[[#This Row],[Product_Price]]&gt;7), Ventes[[#This Row],[Prix_Vente]]*TauxMaj, 0)</f>
        <v>0</v>
      </c>
      <c r="L52" s="2">
        <f>SUM(Ventes[[#This Row],[Prix_Vente]:[Majoration]])</f>
        <v>496.53</v>
      </c>
      <c r="M52" s="2">
        <f xml:space="preserve"> Ventes[[#This Row],[Prix de Vente HT]]*Tx_TVA</f>
        <v>95.582025000000002</v>
      </c>
      <c r="N52" s="2">
        <f>+Ventes[[#This Row],[Prix de Vente HT]]+Ventes[[#This Row],[Montant TVA]]</f>
        <v>592.11202500000002</v>
      </c>
    </row>
    <row r="53" spans="1:14">
      <c r="A53" t="str">
        <f>IF(Ventes[[#This Row],[Sale_Date]]=Ventes[[#This Row],[Sale_Date]],"ID_V "&amp;TEXT(B53,"YYYY MMDD")&amp;"-"&amp;TEXT(ROW(),"000"),"ID…")</f>
        <v>ID_V YYYY 11DD-053</v>
      </c>
      <c r="B53" s="26">
        <f t="shared" si="0"/>
        <v>45259</v>
      </c>
      <c r="C53" t="str">
        <f>_xlfn.XLOOKUP(Ventes[[#This Row],[Product_Name]],Tab_Produits[Product_Line],Tab_Produits[ID_Product],"Choisir Votre Produit")</f>
        <v>ID_P Hom 0003</v>
      </c>
      <c r="D53" s="27" t="s">
        <v>512</v>
      </c>
      <c r="E53" s="27" t="str">
        <f>+Tab_Clients[[#This Row],[Client_Name]]</f>
        <v>Sita Joshi</v>
      </c>
      <c r="F53" s="27" t="str">
        <f>_xlfn.XLOOKUP(Ventes[[#This Row],[Client_Name]],Tab_Clients[Client_Name],Tab_Clients[Customer Type],"Nouveau")</f>
        <v>Normal</v>
      </c>
      <c r="G53" s="28">
        <v>2</v>
      </c>
      <c r="H53" s="6">
        <f>_xlfn.XLOOKUP(Ventes[[#This Row],[Product_Name]],Tab_Produits[Product_Line],Tab_Produits[Coût_Unitaire],"0")</f>
        <v>73.56</v>
      </c>
      <c r="I53" s="2">
        <f t="shared" si="1"/>
        <v>147.12</v>
      </c>
      <c r="J53" s="2">
        <f>IF(AND(WORKDAY(Ventes[[#This Row],[Sale_Date]],2)&gt;=5,Ventes[[#This Row],[Quantity]]&gt;=7,+Ventes[[#This Row],[Customer Type]]="Member"),-Ventes[[#This Row],[Prix_Vente]]*TX_Remise,0)</f>
        <v>0</v>
      </c>
      <c r="K53" s="2">
        <f>IF(AND(WEEKDAY(Ventes[[#This Row],[Sale_Date]],2)=7, Ventes[[#This Row],[Product_Price]]&gt;7), Ventes[[#This Row],[Prix_Vente]]*TauxMaj, 0)</f>
        <v>0</v>
      </c>
      <c r="L53" s="2">
        <f>SUM(Ventes[[#This Row],[Prix_Vente]:[Majoration]])</f>
        <v>147.12</v>
      </c>
      <c r="M53" s="2">
        <f xml:space="preserve"> Ventes[[#This Row],[Prix de Vente HT]]*Tx_TVA</f>
        <v>28.320600000000002</v>
      </c>
      <c r="N53" s="2">
        <f>+Ventes[[#This Row],[Prix de Vente HT]]+Ventes[[#This Row],[Montant TVA]]</f>
        <v>175.44060000000002</v>
      </c>
    </row>
    <row r="54" spans="1:14">
      <c r="A54" t="str">
        <f>IF(Ventes[[#This Row],[Sale_Date]]=Ventes[[#This Row],[Sale_Date]],"ID_V "&amp;TEXT(B54,"YYYY MMDD")&amp;"-"&amp;TEXT(ROW(),"000"),"ID…")</f>
        <v>ID_V YYYY 11DD-054</v>
      </c>
      <c r="B54" s="26">
        <f t="shared" si="0"/>
        <v>45260</v>
      </c>
      <c r="C54" t="str">
        <f>_xlfn.XLOOKUP(Ventes[[#This Row],[Product_Name]],Tab_Produits[Product_Line],Tab_Produits[ID_Product],"Choisir Votre Produit")</f>
        <v>ID_P Hea 0001</v>
      </c>
      <c r="D54" s="27" t="s">
        <v>510</v>
      </c>
      <c r="E54" s="27" t="str">
        <f>+Tab_Clients[[#This Row],[Client_Name]]</f>
        <v>Sunil Verma</v>
      </c>
      <c r="F54" s="27" t="str">
        <f>_xlfn.XLOOKUP(Ventes[[#This Row],[Client_Name]],Tab_Clients[Client_Name],Tab_Clients[Customer Type],"Nouveau")</f>
        <v>Member</v>
      </c>
      <c r="G54" s="28">
        <v>3</v>
      </c>
      <c r="H54" s="6">
        <f>_xlfn.XLOOKUP(Ventes[[#This Row],[Product_Name]],Tab_Produits[Product_Line],Tab_Produits[Coût_Unitaire],"0")</f>
        <v>74.69</v>
      </c>
      <c r="I54" s="2">
        <f t="shared" si="1"/>
        <v>224.07</v>
      </c>
      <c r="J54" s="2">
        <f>IF(AND(WORKDAY(Ventes[[#This Row],[Sale_Date]],2)&gt;=5,Ventes[[#This Row],[Quantity]]&gt;=7,+Ventes[[#This Row],[Customer Type]]="Member"),-Ventes[[#This Row],[Prix_Vente]]*TX_Remise,0)</f>
        <v>0</v>
      </c>
      <c r="K54" s="2">
        <f>IF(AND(WEEKDAY(Ventes[[#This Row],[Sale_Date]],2)=7, Ventes[[#This Row],[Product_Price]]&gt;7), Ventes[[#This Row],[Prix_Vente]]*TauxMaj, 0)</f>
        <v>0</v>
      </c>
      <c r="L54" s="2">
        <f>SUM(Ventes[[#This Row],[Prix_Vente]:[Majoration]])</f>
        <v>224.07</v>
      </c>
      <c r="M54" s="2">
        <f xml:space="preserve"> Ventes[[#This Row],[Prix de Vente HT]]*Tx_TVA</f>
        <v>43.133474999999997</v>
      </c>
      <c r="N54" s="2">
        <f>+Ventes[[#This Row],[Prix de Vente HT]]+Ventes[[#This Row],[Montant TVA]]</f>
        <v>267.20347499999997</v>
      </c>
    </row>
    <row r="55" spans="1:14">
      <c r="A55" t="str">
        <f>IF(Ventes[[#This Row],[Sale_Date]]=Ventes[[#This Row],[Sale_Date]],"ID_V "&amp;TEXT(B55,"YYYY MMDD")&amp;"-"&amp;TEXT(ROW(),"000"),"ID…")</f>
        <v>ID_V YYYY 11DD-055</v>
      </c>
      <c r="B55" s="26">
        <f t="shared" si="0"/>
        <v>45260</v>
      </c>
      <c r="C55" t="str">
        <f>_xlfn.XLOOKUP(Ventes[[#This Row],[Product_Name]],Tab_Produits[Product_Line],Tab_Produits[ID_Product],"Choisir Votre Produit")</f>
        <v>ID_P Foo 0004</v>
      </c>
      <c r="D55" s="27" t="s">
        <v>513</v>
      </c>
      <c r="E55" s="27" t="str">
        <f>+Tab_Clients[[#This Row],[Client_Name]]</f>
        <v>Ananya Banerjee</v>
      </c>
      <c r="F55" s="27" t="str">
        <f>_xlfn.XLOOKUP(Ventes[[#This Row],[Client_Name]],Tab_Clients[Client_Name],Tab_Clients[Customer Type],"Nouveau")</f>
        <v>Member</v>
      </c>
      <c r="G55" s="28">
        <v>7</v>
      </c>
      <c r="H55" s="6">
        <f>_xlfn.XLOOKUP(Ventes[[#This Row],[Product_Name]],Tab_Produits[Product_Line],Tab_Produits[Coût_Unitaire],"0")</f>
        <v>54.84</v>
      </c>
      <c r="I55" s="2">
        <f t="shared" si="1"/>
        <v>383.88</v>
      </c>
      <c r="J55" s="2">
        <f>IF(AND(WORKDAY(Ventes[[#This Row],[Sale_Date]],2)&gt;=5,Ventes[[#This Row],[Quantity]]&gt;=7,+Ventes[[#This Row],[Customer Type]]="Member"),-Ventes[[#This Row],[Prix_Vente]]*TX_Remise,0)</f>
        <v>-95.97</v>
      </c>
      <c r="K55" s="2">
        <f>IF(AND(WEEKDAY(Ventes[[#This Row],[Sale_Date]],2)=7, Ventes[[#This Row],[Product_Price]]&gt;7), Ventes[[#This Row],[Prix_Vente]]*TauxMaj, 0)</f>
        <v>0</v>
      </c>
      <c r="L55" s="2">
        <f>SUM(Ventes[[#This Row],[Prix_Vente]:[Majoration]])</f>
        <v>287.90999999999997</v>
      </c>
      <c r="M55" s="2">
        <f xml:space="preserve"> Ventes[[#This Row],[Prix de Vente HT]]*Tx_TVA</f>
        <v>55.422674999999998</v>
      </c>
      <c r="N55" s="2">
        <f>+Ventes[[#This Row],[Prix de Vente HT]]+Ventes[[#This Row],[Montant TVA]]</f>
        <v>343.33267499999999</v>
      </c>
    </row>
    <row r="56" spans="1:14">
      <c r="A56" t="str">
        <f>IF(Ventes[[#This Row],[Sale_Date]]=Ventes[[#This Row],[Sale_Date]],"ID_V "&amp;TEXT(B56,"YYYY MMDD")&amp;"-"&amp;TEXT(ROW(),"000"),"ID…")</f>
        <v>ID_V YYYY 11DD-056</v>
      </c>
      <c r="B56" s="26">
        <f t="shared" si="0"/>
        <v>45260</v>
      </c>
      <c r="C56" t="str">
        <f>_xlfn.XLOOKUP(Ventes[[#This Row],[Product_Name]],Tab_Produits[Product_Line],Tab_Produits[ID_Product],"Choisir Votre Produit")</f>
        <v>ID_P Hom 0003</v>
      </c>
      <c r="D56" s="27" t="s">
        <v>512</v>
      </c>
      <c r="E56" s="27" t="str">
        <f>+Tab_Clients[[#This Row],[Client_Name]]</f>
        <v>Ananya Singh</v>
      </c>
      <c r="F56" s="27" t="str">
        <f>_xlfn.XLOOKUP(Ventes[[#This Row],[Client_Name]],Tab_Clients[Client_Name],Tab_Clients[Customer Type],"Nouveau")</f>
        <v>Member</v>
      </c>
      <c r="G56" s="28">
        <v>9</v>
      </c>
      <c r="H56" s="6">
        <f>_xlfn.XLOOKUP(Ventes[[#This Row],[Product_Name]],Tab_Produits[Product_Line],Tab_Produits[Coût_Unitaire],"0")</f>
        <v>73.56</v>
      </c>
      <c r="I56" s="2">
        <f t="shared" si="1"/>
        <v>662.04</v>
      </c>
      <c r="J56" s="2">
        <f>IF(AND(WORKDAY(Ventes[[#This Row],[Sale_Date]],2)&gt;=5,Ventes[[#This Row],[Quantity]]&gt;=7,+Ventes[[#This Row],[Customer Type]]="Member"),-Ventes[[#This Row],[Prix_Vente]]*TX_Remise,0)</f>
        <v>-165.51</v>
      </c>
      <c r="K56" s="2">
        <f>IF(AND(WEEKDAY(Ventes[[#This Row],[Sale_Date]],2)=7, Ventes[[#This Row],[Product_Price]]&gt;7), Ventes[[#This Row],[Prix_Vente]]*TauxMaj, 0)</f>
        <v>0</v>
      </c>
      <c r="L56" s="2">
        <f>SUM(Ventes[[#This Row],[Prix_Vente]:[Majoration]])</f>
        <v>496.53</v>
      </c>
      <c r="M56" s="2">
        <f xml:space="preserve"> Ventes[[#This Row],[Prix de Vente HT]]*Tx_TVA</f>
        <v>95.582025000000002</v>
      </c>
      <c r="N56" s="2">
        <f>+Ventes[[#This Row],[Prix de Vente HT]]+Ventes[[#This Row],[Montant TVA]]</f>
        <v>592.11202500000002</v>
      </c>
    </row>
    <row r="57" spans="1:14">
      <c r="A57" t="str">
        <f>IF(Ventes[[#This Row],[Sale_Date]]=Ventes[[#This Row],[Sale_Date]],"ID_V "&amp;TEXT(B57,"YYYY MMDD")&amp;"-"&amp;TEXT(ROW(),"000"),"ID…")</f>
        <v>ID_V YYYY 11DD-057</v>
      </c>
      <c r="B57" s="26">
        <f t="shared" si="0"/>
        <v>45260</v>
      </c>
      <c r="C57" t="str">
        <f>_xlfn.XLOOKUP(Ventes[[#This Row],[Product_Name]],Tab_Produits[Product_Line],Tab_Produits[ID_Product],"Choisir Votre Produit")</f>
        <v>ID_P Hom 0003</v>
      </c>
      <c r="D57" s="27" t="s">
        <v>512</v>
      </c>
      <c r="E57" s="27" t="str">
        <f>+Tab_Clients[[#This Row],[Client_Name]]</f>
        <v>Ashok Sharma</v>
      </c>
      <c r="F57" s="27" t="str">
        <f>_xlfn.XLOOKUP(Ventes[[#This Row],[Client_Name]],Tab_Clients[Client_Name],Tab_Clients[Customer Type],"Nouveau")</f>
        <v>Normal</v>
      </c>
      <c r="G57" s="28">
        <v>3</v>
      </c>
      <c r="H57" s="6">
        <f>_xlfn.XLOOKUP(Ventes[[#This Row],[Product_Name]],Tab_Produits[Product_Line],Tab_Produits[Coût_Unitaire],"0")</f>
        <v>73.56</v>
      </c>
      <c r="I57" s="2">
        <f t="shared" si="1"/>
        <v>220.68</v>
      </c>
      <c r="J57" s="2">
        <f>IF(AND(WORKDAY(Ventes[[#This Row],[Sale_Date]],2)&gt;=5,Ventes[[#This Row],[Quantity]]&gt;=7,+Ventes[[#This Row],[Customer Type]]="Member"),-Ventes[[#This Row],[Prix_Vente]]*TX_Remise,0)</f>
        <v>0</v>
      </c>
      <c r="K57" s="2">
        <f>IF(AND(WEEKDAY(Ventes[[#This Row],[Sale_Date]],2)=7, Ventes[[#This Row],[Product_Price]]&gt;7), Ventes[[#This Row],[Prix_Vente]]*TauxMaj, 0)</f>
        <v>0</v>
      </c>
      <c r="L57" s="2">
        <f>SUM(Ventes[[#This Row],[Prix_Vente]:[Majoration]])</f>
        <v>220.68</v>
      </c>
      <c r="M57" s="2">
        <f xml:space="preserve"> Ventes[[#This Row],[Prix de Vente HT]]*Tx_TVA</f>
        <v>42.480900000000005</v>
      </c>
      <c r="N57" s="2">
        <f>+Ventes[[#This Row],[Prix de Vente HT]]+Ventes[[#This Row],[Montant TVA]]</f>
        <v>263.16090000000003</v>
      </c>
    </row>
    <row r="58" spans="1:14">
      <c r="A58" t="str">
        <f>IF(Ventes[[#This Row],[Sale_Date]]=Ventes[[#This Row],[Sale_Date]],"ID_V "&amp;TEXT(B58,"YYYY MMDD")&amp;"-"&amp;TEXT(ROW(),"000"),"ID…")</f>
        <v>ID_V YYYY 12DD-058</v>
      </c>
      <c r="B58" s="26">
        <f t="shared" si="0"/>
        <v>45261</v>
      </c>
      <c r="C58" t="str">
        <f>_xlfn.XLOOKUP(Ventes[[#This Row],[Product_Name]],Tab_Produits[Product_Line],Tab_Produits[ID_Product],"Choisir Votre Produit")</f>
        <v>ID_P Hea 0001</v>
      </c>
      <c r="D58" s="27" t="s">
        <v>510</v>
      </c>
      <c r="E58" s="27" t="str">
        <f>+Tab_Clients[[#This Row],[Client_Name]]</f>
        <v>Neha Patel</v>
      </c>
      <c r="F58" s="27" t="str">
        <f>_xlfn.XLOOKUP(Ventes[[#This Row],[Client_Name]],Tab_Clients[Client_Name],Tab_Clients[Customer Type],"Nouveau")</f>
        <v>Member</v>
      </c>
      <c r="G58" s="28">
        <v>10</v>
      </c>
      <c r="H58" s="6">
        <f>_xlfn.XLOOKUP(Ventes[[#This Row],[Product_Name]],Tab_Produits[Product_Line],Tab_Produits[Coût_Unitaire],"0")</f>
        <v>74.69</v>
      </c>
      <c r="I58" s="2">
        <f t="shared" si="1"/>
        <v>746.9</v>
      </c>
      <c r="J58" s="2">
        <f>IF(AND(WORKDAY(Ventes[[#This Row],[Sale_Date]],2)&gt;=5,Ventes[[#This Row],[Quantity]]&gt;=7,+Ventes[[#This Row],[Customer Type]]="Member"),-Ventes[[#This Row],[Prix_Vente]]*TX_Remise,0)</f>
        <v>-186.72499999999999</v>
      </c>
      <c r="K58" s="2">
        <f>IF(AND(WEEKDAY(Ventes[[#This Row],[Sale_Date]],2)=7, Ventes[[#This Row],[Product_Price]]&gt;7), Ventes[[#This Row],[Prix_Vente]]*TauxMaj, 0)</f>
        <v>0</v>
      </c>
      <c r="L58" s="2">
        <f>SUM(Ventes[[#This Row],[Prix_Vente]:[Majoration]])</f>
        <v>560.17499999999995</v>
      </c>
      <c r="M58" s="2">
        <f xml:space="preserve"> Ventes[[#This Row],[Prix de Vente HT]]*Tx_TVA</f>
        <v>107.8336875</v>
      </c>
      <c r="N58" s="2">
        <f>+Ventes[[#This Row],[Prix de Vente HT]]+Ventes[[#This Row],[Montant TVA]]</f>
        <v>668.00868749999995</v>
      </c>
    </row>
    <row r="59" spans="1:14">
      <c r="A59" t="str">
        <f>IF(Ventes[[#This Row],[Sale_Date]]=Ventes[[#This Row],[Sale_Date]],"ID_V "&amp;TEXT(B59,"YYYY MMDD")&amp;"-"&amp;TEXT(ROW(),"000"),"ID…")</f>
        <v>ID_V YYYY 12DD-059</v>
      </c>
      <c r="B59" s="26">
        <f t="shared" si="0"/>
        <v>45261</v>
      </c>
      <c r="C59" t="str">
        <f>_xlfn.XLOOKUP(Ventes[[#This Row],[Product_Name]],Tab_Produits[Product_Line],Tab_Produits[ID_Product],"Choisir Votre Produit")</f>
        <v>ID_P Foo 0004</v>
      </c>
      <c r="D59" s="27" t="s">
        <v>513</v>
      </c>
      <c r="E59" s="27" t="str">
        <f>+Tab_Clients[[#This Row],[Client_Name]]</f>
        <v>Rakesh Malhotra</v>
      </c>
      <c r="F59" s="27" t="str">
        <f>_xlfn.XLOOKUP(Ventes[[#This Row],[Client_Name]],Tab_Clients[Client_Name],Tab_Clients[Customer Type],"Nouveau")</f>
        <v>Member</v>
      </c>
      <c r="G59" s="28">
        <v>8</v>
      </c>
      <c r="H59" s="6">
        <f>_xlfn.XLOOKUP(Ventes[[#This Row],[Product_Name]],Tab_Produits[Product_Line],Tab_Produits[Coût_Unitaire],"0")</f>
        <v>54.84</v>
      </c>
      <c r="I59" s="2">
        <f t="shared" si="1"/>
        <v>438.72</v>
      </c>
      <c r="J59" s="2">
        <f>IF(AND(WORKDAY(Ventes[[#This Row],[Sale_Date]],2)&gt;=5,Ventes[[#This Row],[Quantity]]&gt;=7,+Ventes[[#This Row],[Customer Type]]="Member"),-Ventes[[#This Row],[Prix_Vente]]*TX_Remise,0)</f>
        <v>-109.68</v>
      </c>
      <c r="K59" s="2">
        <f>IF(AND(WEEKDAY(Ventes[[#This Row],[Sale_Date]],2)=7, Ventes[[#This Row],[Product_Price]]&gt;7), Ventes[[#This Row],[Prix_Vente]]*TauxMaj, 0)</f>
        <v>0</v>
      </c>
      <c r="L59" s="2">
        <f>SUM(Ventes[[#This Row],[Prix_Vente]:[Majoration]])</f>
        <v>329.04</v>
      </c>
      <c r="M59" s="2">
        <f xml:space="preserve"> Ventes[[#This Row],[Prix de Vente HT]]*Tx_TVA</f>
        <v>63.340200000000003</v>
      </c>
      <c r="N59" s="2">
        <f>+Ventes[[#This Row],[Prix de Vente HT]]+Ventes[[#This Row],[Montant TVA]]</f>
        <v>392.3802</v>
      </c>
    </row>
    <row r="60" spans="1:14">
      <c r="A60" t="str">
        <f>IF(Ventes[[#This Row],[Sale_Date]]=Ventes[[#This Row],[Sale_Date]],"ID_V "&amp;TEXT(B60,"YYYY MMDD")&amp;"-"&amp;TEXT(ROW(),"000"),"ID…")</f>
        <v>ID_V YYYY 12DD-060</v>
      </c>
      <c r="B60" s="26">
        <f t="shared" si="0"/>
        <v>45261</v>
      </c>
      <c r="C60" t="str">
        <f>_xlfn.XLOOKUP(Ventes[[#This Row],[Product_Name]],Tab_Produits[Product_Line],Tab_Produits[ID_Product],"Choisir Votre Produit")</f>
        <v>ID_P Hom 0003</v>
      </c>
      <c r="D60" s="27" t="s">
        <v>512</v>
      </c>
      <c r="E60" s="27" t="str">
        <f>+Tab_Clients[[#This Row],[Client_Name]]</f>
        <v>Rakesh Das</v>
      </c>
      <c r="F60" s="27" t="str">
        <f>_xlfn.XLOOKUP(Ventes[[#This Row],[Client_Name]],Tab_Clients[Client_Name],Tab_Clients[Customer Type],"Nouveau")</f>
        <v>Member</v>
      </c>
      <c r="G60" s="28">
        <v>8</v>
      </c>
      <c r="H60" s="6">
        <f>_xlfn.XLOOKUP(Ventes[[#This Row],[Product_Name]],Tab_Produits[Product_Line],Tab_Produits[Coût_Unitaire],"0")</f>
        <v>73.56</v>
      </c>
      <c r="I60" s="2">
        <f t="shared" si="1"/>
        <v>588.48</v>
      </c>
      <c r="J60" s="2">
        <f>IF(AND(WORKDAY(Ventes[[#This Row],[Sale_Date]],2)&gt;=5,Ventes[[#This Row],[Quantity]]&gt;=7,+Ventes[[#This Row],[Customer Type]]="Member"),-Ventes[[#This Row],[Prix_Vente]]*TX_Remise,0)</f>
        <v>-147.12</v>
      </c>
      <c r="K60" s="2">
        <f>IF(AND(WEEKDAY(Ventes[[#This Row],[Sale_Date]],2)=7, Ventes[[#This Row],[Product_Price]]&gt;7), Ventes[[#This Row],[Prix_Vente]]*TauxMaj, 0)</f>
        <v>0</v>
      </c>
      <c r="L60" s="2">
        <f>SUM(Ventes[[#This Row],[Prix_Vente]:[Majoration]])</f>
        <v>441.36</v>
      </c>
      <c r="M60" s="2">
        <f xml:space="preserve"> Ventes[[#This Row],[Prix de Vente HT]]*Tx_TVA</f>
        <v>84.961800000000011</v>
      </c>
      <c r="N60" s="2">
        <f>+Ventes[[#This Row],[Prix de Vente HT]]+Ventes[[#This Row],[Montant TVA]]</f>
        <v>526.32180000000005</v>
      </c>
    </row>
    <row r="61" spans="1:14">
      <c r="A61" t="str">
        <f>IF(Ventes[[#This Row],[Sale_Date]]=Ventes[[#This Row],[Sale_Date]],"ID_V "&amp;TEXT(B61,"YYYY MMDD")&amp;"-"&amp;TEXT(ROW(),"000"),"ID…")</f>
        <v>ID_V YYYY 12DD-061</v>
      </c>
      <c r="B61" s="26">
        <f t="shared" si="0"/>
        <v>45261</v>
      </c>
      <c r="C61" t="str">
        <f>_xlfn.XLOOKUP(Ventes[[#This Row],[Product_Name]],Tab_Produits[Product_Line],Tab_Produits[ID_Product],"Choisir Votre Produit")</f>
        <v>ID_P Hom 0003</v>
      </c>
      <c r="D61" s="27" t="s">
        <v>512</v>
      </c>
      <c r="E61" s="27" t="str">
        <f>+Tab_Clients[[#This Row],[Client_Name]]</f>
        <v>Raj Banerjee</v>
      </c>
      <c r="F61" s="27" t="str">
        <f>_xlfn.XLOOKUP(Ventes[[#This Row],[Client_Name]],Tab_Clients[Client_Name],Tab_Clients[Customer Type],"Nouveau")</f>
        <v>Normal</v>
      </c>
      <c r="G61" s="28">
        <v>7</v>
      </c>
      <c r="H61" s="6">
        <f>_xlfn.XLOOKUP(Ventes[[#This Row],[Product_Name]],Tab_Produits[Product_Line],Tab_Produits[Coût_Unitaire],"0")</f>
        <v>73.56</v>
      </c>
      <c r="I61" s="2">
        <f t="shared" si="1"/>
        <v>514.92000000000007</v>
      </c>
      <c r="J61" s="2">
        <f>IF(AND(WORKDAY(Ventes[[#This Row],[Sale_Date]],2)&gt;=5,Ventes[[#This Row],[Quantity]]&gt;=7,+Ventes[[#This Row],[Customer Type]]="Member"),-Ventes[[#This Row],[Prix_Vente]]*TX_Remise,0)</f>
        <v>0</v>
      </c>
      <c r="K61" s="2">
        <f>IF(AND(WEEKDAY(Ventes[[#This Row],[Sale_Date]],2)=7, Ventes[[#This Row],[Product_Price]]&gt;7), Ventes[[#This Row],[Prix_Vente]]*TauxMaj, 0)</f>
        <v>0</v>
      </c>
      <c r="L61" s="2">
        <f>SUM(Ventes[[#This Row],[Prix_Vente]:[Majoration]])</f>
        <v>514.92000000000007</v>
      </c>
      <c r="M61" s="2">
        <f xml:space="preserve"> Ventes[[#This Row],[Prix de Vente HT]]*Tx_TVA</f>
        <v>99.122100000000017</v>
      </c>
      <c r="N61" s="2">
        <f>+Ventes[[#This Row],[Prix de Vente HT]]+Ventes[[#This Row],[Montant TVA]]</f>
        <v>614.04210000000012</v>
      </c>
    </row>
    <row r="62" spans="1:14">
      <c r="A62" t="str">
        <f>IF(Ventes[[#This Row],[Sale_Date]]=Ventes[[#This Row],[Sale_Date]],"ID_V "&amp;TEXT(B62,"YYYY MMDD")&amp;"-"&amp;TEXT(ROW(),"000"),"ID…")</f>
        <v>ID_V YYYY 12DD-062</v>
      </c>
      <c r="B62" s="26">
        <f t="shared" si="0"/>
        <v>45262</v>
      </c>
      <c r="C62" t="str">
        <f>_xlfn.XLOOKUP(Ventes[[#This Row],[Product_Name]],Tab_Produits[Product_Line],Tab_Produits[ID_Product],"Choisir Votre Produit")</f>
        <v>ID_P Hea 0001</v>
      </c>
      <c r="D62" s="27" t="s">
        <v>510</v>
      </c>
      <c r="E62" s="27" t="str">
        <f>+Tab_Clients[[#This Row],[Client_Name]]</f>
        <v>Rohan Malhotra</v>
      </c>
      <c r="F62" s="27" t="str">
        <f>_xlfn.XLOOKUP(Ventes[[#This Row],[Client_Name]],Tab_Clients[Client_Name],Tab_Clients[Customer Type],"Nouveau")</f>
        <v>Member</v>
      </c>
      <c r="G62" s="28">
        <v>5</v>
      </c>
      <c r="H62" s="6">
        <f>_xlfn.XLOOKUP(Ventes[[#This Row],[Product_Name]],Tab_Produits[Product_Line],Tab_Produits[Coût_Unitaire],"0")</f>
        <v>74.69</v>
      </c>
      <c r="I62" s="2">
        <f t="shared" si="1"/>
        <v>373.45</v>
      </c>
      <c r="J62" s="2">
        <f>IF(AND(WORKDAY(Ventes[[#This Row],[Sale_Date]],2)&gt;=5,Ventes[[#This Row],[Quantity]]&gt;=7,+Ventes[[#This Row],[Customer Type]]="Member"),-Ventes[[#This Row],[Prix_Vente]]*TX_Remise,0)</f>
        <v>0</v>
      </c>
      <c r="K62" s="2">
        <f>IF(AND(WEEKDAY(Ventes[[#This Row],[Sale_Date]],2)=7, Ventes[[#This Row],[Product_Price]]&gt;7), Ventes[[#This Row],[Prix_Vente]]*TauxMaj, 0)</f>
        <v>0</v>
      </c>
      <c r="L62" s="2">
        <f>SUM(Ventes[[#This Row],[Prix_Vente]:[Majoration]])</f>
        <v>373.45</v>
      </c>
      <c r="M62" s="2">
        <f xml:space="preserve"> Ventes[[#This Row],[Prix de Vente HT]]*Tx_TVA</f>
        <v>71.889124999999993</v>
      </c>
      <c r="N62" s="2">
        <f>+Ventes[[#This Row],[Prix de Vente HT]]+Ventes[[#This Row],[Montant TVA]]</f>
        <v>445.33912499999997</v>
      </c>
    </row>
    <row r="63" spans="1:14">
      <c r="A63" t="str">
        <f>IF(Ventes[[#This Row],[Sale_Date]]=Ventes[[#This Row],[Sale_Date]],"ID_V "&amp;TEXT(B63,"YYYY MMDD")&amp;"-"&amp;TEXT(ROW(),"000"),"ID…")</f>
        <v>ID_V YYYY 12DD-063</v>
      </c>
      <c r="B63" s="26">
        <f t="shared" si="0"/>
        <v>45262</v>
      </c>
      <c r="C63" t="str">
        <f>_xlfn.XLOOKUP(Ventes[[#This Row],[Product_Name]],Tab_Produits[Product_Line],Tab_Produits[ID_Product],"Choisir Votre Produit")</f>
        <v>ID_P Foo 0004</v>
      </c>
      <c r="D63" s="27" t="s">
        <v>513</v>
      </c>
      <c r="E63" s="27" t="str">
        <f>+Tab_Clients[[#This Row],[Client_Name]]</f>
        <v>Deepak Malhotra</v>
      </c>
      <c r="F63" s="27" t="str">
        <f>_xlfn.XLOOKUP(Ventes[[#This Row],[Client_Name]],Tab_Clients[Client_Name],Tab_Clients[Customer Type],"Nouveau")</f>
        <v>Member</v>
      </c>
      <c r="G63" s="28">
        <v>9</v>
      </c>
      <c r="H63" s="6">
        <f>_xlfn.XLOOKUP(Ventes[[#This Row],[Product_Name]],Tab_Produits[Product_Line],Tab_Produits[Coût_Unitaire],"0")</f>
        <v>54.84</v>
      </c>
      <c r="I63" s="2">
        <f t="shared" si="1"/>
        <v>493.56000000000006</v>
      </c>
      <c r="J63" s="2">
        <f>IF(AND(WORKDAY(Ventes[[#This Row],[Sale_Date]],2)&gt;=5,Ventes[[#This Row],[Quantity]]&gt;=7,+Ventes[[#This Row],[Customer Type]]="Member"),-Ventes[[#This Row],[Prix_Vente]]*TX_Remise,0)</f>
        <v>-123.39000000000001</v>
      </c>
      <c r="K63" s="2">
        <f>IF(AND(WEEKDAY(Ventes[[#This Row],[Sale_Date]],2)=7, Ventes[[#This Row],[Product_Price]]&gt;7), Ventes[[#This Row],[Prix_Vente]]*TauxMaj, 0)</f>
        <v>0</v>
      </c>
      <c r="L63" s="2">
        <f>SUM(Ventes[[#This Row],[Prix_Vente]:[Majoration]])</f>
        <v>370.17000000000007</v>
      </c>
      <c r="M63" s="2">
        <f xml:space="preserve"> Ventes[[#This Row],[Prix de Vente HT]]*Tx_TVA</f>
        <v>71.257725000000022</v>
      </c>
      <c r="N63" s="2">
        <f>+Ventes[[#This Row],[Prix de Vente HT]]+Ventes[[#This Row],[Montant TVA]]</f>
        <v>441.42772500000012</v>
      </c>
    </row>
    <row r="64" spans="1:14">
      <c r="A64" t="str">
        <f>IF(Ventes[[#This Row],[Sale_Date]]=Ventes[[#This Row],[Sale_Date]],"ID_V "&amp;TEXT(B64,"YYYY MMDD")&amp;"-"&amp;TEXT(ROW(),"000"),"ID…")</f>
        <v>ID_V YYYY 12DD-064</v>
      </c>
      <c r="B64" s="26">
        <f t="shared" si="0"/>
        <v>45262</v>
      </c>
      <c r="C64" t="str">
        <f>_xlfn.XLOOKUP(Ventes[[#This Row],[Product_Name]],Tab_Produits[Product_Line],Tab_Produits[ID_Product],"Choisir Votre Produit")</f>
        <v>ID_P Hom 0003</v>
      </c>
      <c r="D64" s="27" t="s">
        <v>512</v>
      </c>
      <c r="E64" s="27" t="str">
        <f>+Tab_Clients[[#This Row],[Client_Name]]</f>
        <v>Vikram Verma</v>
      </c>
      <c r="F64" s="27" t="str">
        <f>_xlfn.XLOOKUP(Ventes[[#This Row],[Client_Name]],Tab_Clients[Client_Name],Tab_Clients[Customer Type],"Nouveau")</f>
        <v>Member</v>
      </c>
      <c r="G64" s="28">
        <v>8</v>
      </c>
      <c r="H64" s="6">
        <f>_xlfn.XLOOKUP(Ventes[[#This Row],[Product_Name]],Tab_Produits[Product_Line],Tab_Produits[Coût_Unitaire],"0")</f>
        <v>73.56</v>
      </c>
      <c r="I64" s="2">
        <f t="shared" si="1"/>
        <v>588.48</v>
      </c>
      <c r="J64" s="2">
        <f>IF(AND(WORKDAY(Ventes[[#This Row],[Sale_Date]],2)&gt;=5,Ventes[[#This Row],[Quantity]]&gt;=7,+Ventes[[#This Row],[Customer Type]]="Member"),-Ventes[[#This Row],[Prix_Vente]]*TX_Remise,0)</f>
        <v>-147.12</v>
      </c>
      <c r="K64" s="2">
        <f>IF(AND(WEEKDAY(Ventes[[#This Row],[Sale_Date]],2)=7, Ventes[[#This Row],[Product_Price]]&gt;7), Ventes[[#This Row],[Prix_Vente]]*TauxMaj, 0)</f>
        <v>0</v>
      </c>
      <c r="L64" s="2">
        <f>SUM(Ventes[[#This Row],[Prix_Vente]:[Majoration]])</f>
        <v>441.36</v>
      </c>
      <c r="M64" s="2">
        <f xml:space="preserve"> Ventes[[#This Row],[Prix de Vente HT]]*Tx_TVA</f>
        <v>84.961800000000011</v>
      </c>
      <c r="N64" s="2">
        <f>+Ventes[[#This Row],[Prix de Vente HT]]+Ventes[[#This Row],[Montant TVA]]</f>
        <v>526.32180000000005</v>
      </c>
    </row>
    <row r="65" spans="1:14">
      <c r="A65" t="str">
        <f>IF(Ventes[[#This Row],[Sale_Date]]=Ventes[[#This Row],[Sale_Date]],"ID_V "&amp;TEXT(B65,"YYYY MMDD")&amp;"-"&amp;TEXT(ROW(),"000"),"ID…")</f>
        <v>ID_V YYYY 12DD-065</v>
      </c>
      <c r="B65" s="26">
        <f t="shared" si="0"/>
        <v>45262</v>
      </c>
      <c r="C65" t="str">
        <f>_xlfn.XLOOKUP(Ventes[[#This Row],[Product_Name]],Tab_Produits[Product_Line],Tab_Produits[ID_Product],"Choisir Votre Produit")</f>
        <v>ID_P Foo 0004</v>
      </c>
      <c r="D65" s="27" t="s">
        <v>513</v>
      </c>
      <c r="E65" s="27" t="str">
        <f>+Tab_Clients[[#This Row],[Client_Name]]</f>
        <v>Krishna Nair</v>
      </c>
      <c r="F65" s="27" t="str">
        <f>_xlfn.XLOOKUP(Ventes[[#This Row],[Client_Name]],Tab_Clients[Client_Name],Tab_Clients[Customer Type],"Nouveau")</f>
        <v>Normal</v>
      </c>
      <c r="G65" s="28">
        <v>9</v>
      </c>
      <c r="H65" s="6">
        <f>_xlfn.XLOOKUP(Ventes[[#This Row],[Product_Name]],Tab_Produits[Product_Line],Tab_Produits[Coût_Unitaire],"0")</f>
        <v>54.84</v>
      </c>
      <c r="I65" s="2">
        <f t="shared" si="1"/>
        <v>493.56000000000006</v>
      </c>
      <c r="J65" s="2">
        <f>IF(AND(WORKDAY(Ventes[[#This Row],[Sale_Date]],2)&gt;=5,Ventes[[#This Row],[Quantity]]&gt;=7,+Ventes[[#This Row],[Customer Type]]="Member"),-Ventes[[#This Row],[Prix_Vente]]*TX_Remise,0)</f>
        <v>0</v>
      </c>
      <c r="K65" s="2">
        <f>IF(AND(WEEKDAY(Ventes[[#This Row],[Sale_Date]],2)=7, Ventes[[#This Row],[Product_Price]]&gt;7), Ventes[[#This Row],[Prix_Vente]]*TauxMaj, 0)</f>
        <v>0</v>
      </c>
      <c r="L65" s="2">
        <f>SUM(Ventes[[#This Row],[Prix_Vente]:[Majoration]])</f>
        <v>493.56000000000006</v>
      </c>
      <c r="M65" s="2">
        <f xml:space="preserve"> Ventes[[#This Row],[Prix de Vente HT]]*Tx_TVA</f>
        <v>95.010300000000015</v>
      </c>
      <c r="N65" s="2">
        <f>+Ventes[[#This Row],[Prix de Vente HT]]+Ventes[[#This Row],[Montant TVA]]</f>
        <v>588.57030000000009</v>
      </c>
    </row>
    <row r="66" spans="1:14">
      <c r="A66" t="str">
        <f>IF(Ventes[[#This Row],[Sale_Date]]=Ventes[[#This Row],[Sale_Date]],"ID_V "&amp;TEXT(B66,"YYYY MMDD")&amp;"-"&amp;TEXT(ROW(),"000"),"ID…")</f>
        <v>ID_V YYYY 12DD-066</v>
      </c>
      <c r="B66" s="26">
        <f t="shared" ref="B66:B129" si="2">DATE(2023, 11, 17) + INT((ROW(B65)-1)/4)</f>
        <v>45263</v>
      </c>
      <c r="C66" t="str">
        <f>_xlfn.XLOOKUP(Ventes[[#This Row],[Product_Name]],Tab_Produits[Product_Line],Tab_Produits[ID_Product],"Choisir Votre Produit")</f>
        <v>ID_P Hom 0003</v>
      </c>
      <c r="D66" s="27" t="s">
        <v>512</v>
      </c>
      <c r="E66" s="27" t="str">
        <f>+Tab_Clients[[#This Row],[Client_Name]]</f>
        <v>Pooja Patel</v>
      </c>
      <c r="F66" s="27" t="str">
        <f>_xlfn.XLOOKUP(Ventes[[#This Row],[Client_Name]],Tab_Clients[Client_Name],Tab_Clients[Customer Type],"Nouveau")</f>
        <v>Member</v>
      </c>
      <c r="G66" s="28">
        <v>7</v>
      </c>
      <c r="H66" s="6">
        <f>_xlfn.XLOOKUP(Ventes[[#This Row],[Product_Name]],Tab_Produits[Product_Line],Tab_Produits[Coût_Unitaire],"0")</f>
        <v>73.56</v>
      </c>
      <c r="I66" s="2">
        <f t="shared" ref="I66:I129" si="3">G66*H66</f>
        <v>514.92000000000007</v>
      </c>
      <c r="J66" s="2">
        <f>IF(AND(WORKDAY(Ventes[[#This Row],[Sale_Date]],2)&gt;=5,Ventes[[#This Row],[Quantity]]&gt;=7,+Ventes[[#This Row],[Customer Type]]="Member"),-Ventes[[#This Row],[Prix_Vente]]*TX_Remise,0)</f>
        <v>-128.73000000000002</v>
      </c>
      <c r="K66" s="2">
        <f>IF(AND(WEEKDAY(Ventes[[#This Row],[Sale_Date]],2)=7, Ventes[[#This Row],[Product_Price]]&gt;7), Ventes[[#This Row],[Prix_Vente]]*TauxMaj, 0)</f>
        <v>10.298400000000001</v>
      </c>
      <c r="L66" s="2">
        <f>SUM(Ventes[[#This Row],[Prix_Vente]:[Majoration]])</f>
        <v>396.48840000000007</v>
      </c>
      <c r="M66" s="2">
        <f xml:space="preserve"> Ventes[[#This Row],[Prix de Vente HT]]*Tx_TVA</f>
        <v>76.324017000000012</v>
      </c>
      <c r="N66" s="2">
        <f>+Ventes[[#This Row],[Prix de Vente HT]]+Ventes[[#This Row],[Montant TVA]]</f>
        <v>472.8124170000001</v>
      </c>
    </row>
    <row r="67" spans="1:14">
      <c r="A67" t="str">
        <f>IF(Ventes[[#This Row],[Sale_Date]]=Ventes[[#This Row],[Sale_Date]],"ID_V "&amp;TEXT(B67,"YYYY MMDD")&amp;"-"&amp;TEXT(ROW(),"000"),"ID…")</f>
        <v>ID_V YYYY 12DD-067</v>
      </c>
      <c r="B67" s="26">
        <f t="shared" si="2"/>
        <v>45263</v>
      </c>
      <c r="C67" t="str">
        <f>_xlfn.XLOOKUP(Ventes[[#This Row],[Product_Name]],Tab_Produits[Product_Line],Tab_Produits[ID_Product],"Choisir Votre Produit")</f>
        <v>ID_P Hom 0003</v>
      </c>
      <c r="D67" s="27" t="s">
        <v>512</v>
      </c>
      <c r="E67" s="27" t="str">
        <f>+Tab_Clients[[#This Row],[Client_Name]]</f>
        <v>Ajay Singh</v>
      </c>
      <c r="F67" s="27" t="str">
        <f>_xlfn.XLOOKUP(Ventes[[#This Row],[Client_Name]],Tab_Clients[Client_Name],Tab_Clients[Customer Type],"Nouveau")</f>
        <v>Normal</v>
      </c>
      <c r="G67" s="28">
        <v>6</v>
      </c>
      <c r="H67" s="6">
        <f>_xlfn.XLOOKUP(Ventes[[#This Row],[Product_Name]],Tab_Produits[Product_Line],Tab_Produits[Coût_Unitaire],"0")</f>
        <v>73.56</v>
      </c>
      <c r="I67" s="2">
        <f t="shared" si="3"/>
        <v>441.36</v>
      </c>
      <c r="J67" s="2">
        <f>IF(AND(WORKDAY(Ventes[[#This Row],[Sale_Date]],2)&gt;=5,Ventes[[#This Row],[Quantity]]&gt;=7,+Ventes[[#This Row],[Customer Type]]="Member"),-Ventes[[#This Row],[Prix_Vente]]*TX_Remise,0)</f>
        <v>0</v>
      </c>
      <c r="K67" s="2">
        <f>IF(AND(WEEKDAY(Ventes[[#This Row],[Sale_Date]],2)=7, Ventes[[#This Row],[Product_Price]]&gt;7), Ventes[[#This Row],[Prix_Vente]]*TauxMaj, 0)</f>
        <v>8.8272000000000013</v>
      </c>
      <c r="L67" s="2">
        <f>SUM(Ventes[[#This Row],[Prix_Vente]:[Majoration]])</f>
        <v>450.18720000000002</v>
      </c>
      <c r="M67" s="2">
        <f xml:space="preserve"> Ventes[[#This Row],[Prix de Vente HT]]*Tx_TVA</f>
        <v>86.66103600000001</v>
      </c>
      <c r="N67" s="2">
        <f>+Ventes[[#This Row],[Prix de Vente HT]]+Ventes[[#This Row],[Montant TVA]]</f>
        <v>536.84823600000004</v>
      </c>
    </row>
    <row r="68" spans="1:14">
      <c r="A68" t="str">
        <f>IF(Ventes[[#This Row],[Sale_Date]]=Ventes[[#This Row],[Sale_Date]],"ID_V "&amp;TEXT(B68,"YYYY MMDD")&amp;"-"&amp;TEXT(ROW(),"000"),"ID…")</f>
        <v>ID_V YYYY 12DD-068</v>
      </c>
      <c r="B68" s="26">
        <f t="shared" si="2"/>
        <v>45263</v>
      </c>
      <c r="C68" t="str">
        <f>_xlfn.XLOOKUP(Ventes[[#This Row],[Product_Name]],Tab_Produits[Product_Line],Tab_Produits[ID_Product],"Choisir Votre Produit")</f>
        <v>ID_P Hea 0001</v>
      </c>
      <c r="D68" s="27" t="s">
        <v>510</v>
      </c>
      <c r="E68" s="27" t="str">
        <f>+Tab_Clients[[#This Row],[Client_Name]]</f>
        <v>Aditya Agarwal</v>
      </c>
      <c r="F68" s="27" t="str">
        <f>_xlfn.XLOOKUP(Ventes[[#This Row],[Client_Name]],Tab_Clients[Client_Name],Tab_Clients[Customer Type],"Nouveau")</f>
        <v>Member</v>
      </c>
      <c r="G68" s="28">
        <v>4</v>
      </c>
      <c r="H68" s="6">
        <f>_xlfn.XLOOKUP(Ventes[[#This Row],[Product_Name]],Tab_Produits[Product_Line],Tab_Produits[Coût_Unitaire],"0")</f>
        <v>74.69</v>
      </c>
      <c r="I68" s="2">
        <f t="shared" si="3"/>
        <v>298.76</v>
      </c>
      <c r="J68" s="2">
        <f>IF(AND(WORKDAY(Ventes[[#This Row],[Sale_Date]],2)&gt;=5,Ventes[[#This Row],[Quantity]]&gt;=7,+Ventes[[#This Row],[Customer Type]]="Member"),-Ventes[[#This Row],[Prix_Vente]]*TX_Remise,0)</f>
        <v>0</v>
      </c>
      <c r="K68" s="2">
        <f>IF(AND(WEEKDAY(Ventes[[#This Row],[Sale_Date]],2)=7, Ventes[[#This Row],[Product_Price]]&gt;7), Ventes[[#This Row],[Prix_Vente]]*TauxMaj, 0)</f>
        <v>5.9752000000000001</v>
      </c>
      <c r="L68" s="2">
        <f>SUM(Ventes[[#This Row],[Prix_Vente]:[Majoration]])</f>
        <v>304.73519999999996</v>
      </c>
      <c r="M68" s="2">
        <f xml:space="preserve"> Ventes[[#This Row],[Prix de Vente HT]]*Tx_TVA</f>
        <v>58.661525999999995</v>
      </c>
      <c r="N68" s="2">
        <f>+Ventes[[#This Row],[Prix de Vente HT]]+Ventes[[#This Row],[Montant TVA]]</f>
        <v>363.39672599999994</v>
      </c>
    </row>
    <row r="69" spans="1:14">
      <c r="A69" t="str">
        <f>IF(Ventes[[#This Row],[Sale_Date]]=Ventes[[#This Row],[Sale_Date]],"ID_V "&amp;TEXT(B69,"YYYY MMDD")&amp;"-"&amp;TEXT(ROW(),"000"),"ID…")</f>
        <v>ID_V YYYY 12DD-069</v>
      </c>
      <c r="B69" s="26">
        <f t="shared" si="2"/>
        <v>45263</v>
      </c>
      <c r="C69" t="str">
        <f>_xlfn.XLOOKUP(Ventes[[#This Row],[Product_Name]],Tab_Produits[Product_Line],Tab_Produits[ID_Product],"Choisir Votre Produit")</f>
        <v>ID_P Foo 0004</v>
      </c>
      <c r="D69" s="27" t="s">
        <v>513</v>
      </c>
      <c r="E69" s="27" t="str">
        <f>+Tab_Clients[[#This Row],[Client_Name]]</f>
        <v>Ashok Chopra</v>
      </c>
      <c r="F69" s="27" t="str">
        <f>_xlfn.XLOOKUP(Ventes[[#This Row],[Client_Name]],Tab_Clients[Client_Name],Tab_Clients[Customer Type],"Nouveau")</f>
        <v>Member</v>
      </c>
      <c r="G69" s="28">
        <v>6</v>
      </c>
      <c r="H69" s="6">
        <f>_xlfn.XLOOKUP(Ventes[[#This Row],[Product_Name]],Tab_Produits[Product_Line],Tab_Produits[Coût_Unitaire],"0")</f>
        <v>54.84</v>
      </c>
      <c r="I69" s="2">
        <f t="shared" si="3"/>
        <v>329.04</v>
      </c>
      <c r="J69" s="2">
        <f>IF(AND(WORKDAY(Ventes[[#This Row],[Sale_Date]],2)&gt;=5,Ventes[[#This Row],[Quantity]]&gt;=7,+Ventes[[#This Row],[Customer Type]]="Member"),-Ventes[[#This Row],[Prix_Vente]]*TX_Remise,0)</f>
        <v>0</v>
      </c>
      <c r="K69" s="2">
        <f>IF(AND(WEEKDAY(Ventes[[#This Row],[Sale_Date]],2)=7, Ventes[[#This Row],[Product_Price]]&gt;7), Ventes[[#This Row],[Prix_Vente]]*TauxMaj, 0)</f>
        <v>6.5808000000000009</v>
      </c>
      <c r="L69" s="2">
        <f>SUM(Ventes[[#This Row],[Prix_Vente]:[Majoration]])</f>
        <v>335.62080000000003</v>
      </c>
      <c r="M69" s="2">
        <f xml:space="preserve"> Ventes[[#This Row],[Prix de Vente HT]]*Tx_TVA</f>
        <v>64.607004000000003</v>
      </c>
      <c r="N69" s="2">
        <f>+Ventes[[#This Row],[Prix de Vente HT]]+Ventes[[#This Row],[Montant TVA]]</f>
        <v>400.22780400000005</v>
      </c>
    </row>
    <row r="70" spans="1:14">
      <c r="A70" t="str">
        <f>IF(Ventes[[#This Row],[Sale_Date]]=Ventes[[#This Row],[Sale_Date]],"ID_V "&amp;TEXT(B70,"YYYY MMDD")&amp;"-"&amp;TEXT(ROW(),"000"),"ID…")</f>
        <v>ID_V YYYY 12DD-070</v>
      </c>
      <c r="B70" s="26">
        <f t="shared" si="2"/>
        <v>45264</v>
      </c>
      <c r="C70" t="str">
        <f>_xlfn.XLOOKUP(Ventes[[#This Row],[Product_Name]],Tab_Produits[Product_Line],Tab_Produits[ID_Product],"Choisir Votre Produit")</f>
        <v>ID_P Hom 0003</v>
      </c>
      <c r="D70" s="27" t="s">
        <v>512</v>
      </c>
      <c r="E70" s="27" t="str">
        <f>+Tab_Clients[[#This Row],[Client_Name]]</f>
        <v>Rohan Malhotra</v>
      </c>
      <c r="F70" s="27" t="str">
        <f>_xlfn.XLOOKUP(Ventes[[#This Row],[Client_Name]],Tab_Clients[Client_Name],Tab_Clients[Customer Type],"Nouveau")</f>
        <v>Member</v>
      </c>
      <c r="G70" s="28">
        <v>5</v>
      </c>
      <c r="H70" s="6">
        <f>_xlfn.XLOOKUP(Ventes[[#This Row],[Product_Name]],Tab_Produits[Product_Line],Tab_Produits[Coût_Unitaire],"0")</f>
        <v>73.56</v>
      </c>
      <c r="I70" s="2">
        <f t="shared" si="3"/>
        <v>367.8</v>
      </c>
      <c r="J70" s="2">
        <f>IF(AND(WORKDAY(Ventes[[#This Row],[Sale_Date]],2)&gt;=5,Ventes[[#This Row],[Quantity]]&gt;=7,+Ventes[[#This Row],[Customer Type]]="Member"),-Ventes[[#This Row],[Prix_Vente]]*TX_Remise,0)</f>
        <v>0</v>
      </c>
      <c r="K70" s="2">
        <f>IF(AND(WEEKDAY(Ventes[[#This Row],[Sale_Date]],2)=7, Ventes[[#This Row],[Product_Price]]&gt;7), Ventes[[#This Row],[Prix_Vente]]*TauxMaj, 0)</f>
        <v>0</v>
      </c>
      <c r="L70" s="2">
        <f>SUM(Ventes[[#This Row],[Prix_Vente]:[Majoration]])</f>
        <v>367.8</v>
      </c>
      <c r="M70" s="2">
        <f xml:space="preserve"> Ventes[[#This Row],[Prix de Vente HT]]*Tx_TVA</f>
        <v>70.801500000000004</v>
      </c>
      <c r="N70" s="2">
        <f>+Ventes[[#This Row],[Prix de Vente HT]]+Ventes[[#This Row],[Montant TVA]]</f>
        <v>438.60149999999999</v>
      </c>
    </row>
    <row r="71" spans="1:14">
      <c r="A71" t="str">
        <f>IF(Ventes[[#This Row],[Sale_Date]]=Ventes[[#This Row],[Sale_Date]],"ID_V "&amp;TEXT(B71,"YYYY MMDD")&amp;"-"&amp;TEXT(ROW(),"000"),"ID…")</f>
        <v>ID_V YYYY 12DD-071</v>
      </c>
      <c r="B71" s="26">
        <f t="shared" si="2"/>
        <v>45264</v>
      </c>
      <c r="C71" t="str">
        <f>_xlfn.XLOOKUP(Ventes[[#This Row],[Product_Name]],Tab_Produits[Product_Line],Tab_Produits[ID_Product],"Choisir Votre Produit")</f>
        <v>ID_P Hom 0003</v>
      </c>
      <c r="D71" s="27" t="s">
        <v>512</v>
      </c>
      <c r="E71" s="27" t="str">
        <f>+Tab_Clients[[#This Row],[Client_Name]]</f>
        <v>Isha Reddy</v>
      </c>
      <c r="F71" s="27" t="str">
        <f>_xlfn.XLOOKUP(Ventes[[#This Row],[Client_Name]],Tab_Clients[Client_Name],Tab_Clients[Customer Type],"Nouveau")</f>
        <v>Normal</v>
      </c>
      <c r="G71" s="28">
        <v>6</v>
      </c>
      <c r="H71" s="6">
        <f>_xlfn.XLOOKUP(Ventes[[#This Row],[Product_Name]],Tab_Produits[Product_Line],Tab_Produits[Coût_Unitaire],"0")</f>
        <v>73.56</v>
      </c>
      <c r="I71" s="2">
        <f t="shared" si="3"/>
        <v>441.36</v>
      </c>
      <c r="J71" s="2">
        <f>IF(AND(WORKDAY(Ventes[[#This Row],[Sale_Date]],2)&gt;=5,Ventes[[#This Row],[Quantity]]&gt;=7,+Ventes[[#This Row],[Customer Type]]="Member"),-Ventes[[#This Row],[Prix_Vente]]*TX_Remise,0)</f>
        <v>0</v>
      </c>
      <c r="K71" s="2">
        <f>IF(AND(WEEKDAY(Ventes[[#This Row],[Sale_Date]],2)=7, Ventes[[#This Row],[Product_Price]]&gt;7), Ventes[[#This Row],[Prix_Vente]]*TauxMaj, 0)</f>
        <v>0</v>
      </c>
      <c r="L71" s="2">
        <f>SUM(Ventes[[#This Row],[Prix_Vente]:[Majoration]])</f>
        <v>441.36</v>
      </c>
      <c r="M71" s="2">
        <f xml:space="preserve"> Ventes[[#This Row],[Prix de Vente HT]]*Tx_TVA</f>
        <v>84.961800000000011</v>
      </c>
      <c r="N71" s="2">
        <f>+Ventes[[#This Row],[Prix de Vente HT]]+Ventes[[#This Row],[Montant TVA]]</f>
        <v>526.32180000000005</v>
      </c>
    </row>
    <row r="72" spans="1:14">
      <c r="A72" t="str">
        <f>IF(Ventes[[#This Row],[Sale_Date]]=Ventes[[#This Row],[Sale_Date]],"ID_V "&amp;TEXT(B72,"YYYY MMDD")&amp;"-"&amp;TEXT(ROW(),"000"),"ID…")</f>
        <v>ID_V YYYY 12DD-072</v>
      </c>
      <c r="B72" s="26">
        <f t="shared" si="2"/>
        <v>45264</v>
      </c>
      <c r="C72" t="str">
        <f>_xlfn.XLOOKUP(Ventes[[#This Row],[Product_Name]],Tab_Produits[Product_Line],Tab_Produits[ID_Product],"Choisir Votre Produit")</f>
        <v>ID_P Hea 0001</v>
      </c>
      <c r="D72" s="27" t="s">
        <v>510</v>
      </c>
      <c r="E72" s="27" t="str">
        <f>+Tab_Clients[[#This Row],[Client_Name]]</f>
        <v>Lakshmi Bansal</v>
      </c>
      <c r="F72" s="27" t="str">
        <f>_xlfn.XLOOKUP(Ventes[[#This Row],[Client_Name]],Tab_Clients[Client_Name],Tab_Clients[Customer Type],"Nouveau")</f>
        <v>Member</v>
      </c>
      <c r="G72" s="28">
        <v>10</v>
      </c>
      <c r="H72" s="6">
        <f>_xlfn.XLOOKUP(Ventes[[#This Row],[Product_Name]],Tab_Produits[Product_Line],Tab_Produits[Coût_Unitaire],"0")</f>
        <v>74.69</v>
      </c>
      <c r="I72" s="2">
        <f t="shared" si="3"/>
        <v>746.9</v>
      </c>
      <c r="J72" s="2">
        <f>IF(AND(WORKDAY(Ventes[[#This Row],[Sale_Date]],2)&gt;=5,Ventes[[#This Row],[Quantity]]&gt;=7,+Ventes[[#This Row],[Customer Type]]="Member"),-Ventes[[#This Row],[Prix_Vente]]*TX_Remise,0)</f>
        <v>-186.72499999999999</v>
      </c>
      <c r="K72" s="2">
        <f>IF(AND(WEEKDAY(Ventes[[#This Row],[Sale_Date]],2)=7, Ventes[[#This Row],[Product_Price]]&gt;7), Ventes[[#This Row],[Prix_Vente]]*TauxMaj, 0)</f>
        <v>0</v>
      </c>
      <c r="L72" s="2">
        <f>SUM(Ventes[[#This Row],[Prix_Vente]:[Majoration]])</f>
        <v>560.17499999999995</v>
      </c>
      <c r="M72" s="2">
        <f xml:space="preserve"> Ventes[[#This Row],[Prix de Vente HT]]*Tx_TVA</f>
        <v>107.8336875</v>
      </c>
      <c r="N72" s="2">
        <f>+Ventes[[#This Row],[Prix de Vente HT]]+Ventes[[#This Row],[Montant TVA]]</f>
        <v>668.00868749999995</v>
      </c>
    </row>
    <row r="73" spans="1:14">
      <c r="A73" t="str">
        <f>IF(Ventes[[#This Row],[Sale_Date]]=Ventes[[#This Row],[Sale_Date]],"ID_V "&amp;TEXT(B73,"YYYY MMDD")&amp;"-"&amp;TEXT(ROW(),"000"),"ID…")</f>
        <v>ID_V YYYY 12DD-073</v>
      </c>
      <c r="B73" s="26">
        <f t="shared" si="2"/>
        <v>45264</v>
      </c>
      <c r="C73" t="str">
        <f>_xlfn.XLOOKUP(Ventes[[#This Row],[Product_Name]],Tab_Produits[Product_Line],Tab_Produits[ID_Product],"Choisir Votre Produit")</f>
        <v>ID_P Foo 0004</v>
      </c>
      <c r="D73" s="27" t="s">
        <v>513</v>
      </c>
      <c r="E73" s="27" t="str">
        <f>+Tab_Clients[[#This Row],[Client_Name]]</f>
        <v>Rohan Gupta</v>
      </c>
      <c r="F73" s="27" t="str">
        <f>_xlfn.XLOOKUP(Ventes[[#This Row],[Client_Name]],Tab_Clients[Client_Name],Tab_Clients[Customer Type],"Nouveau")</f>
        <v>Member</v>
      </c>
      <c r="G73" s="28">
        <v>10</v>
      </c>
      <c r="H73" s="6">
        <f>_xlfn.XLOOKUP(Ventes[[#This Row],[Product_Name]],Tab_Produits[Product_Line],Tab_Produits[Coût_Unitaire],"0")</f>
        <v>54.84</v>
      </c>
      <c r="I73" s="2">
        <f t="shared" si="3"/>
        <v>548.40000000000009</v>
      </c>
      <c r="J73" s="2">
        <f>IF(AND(WORKDAY(Ventes[[#This Row],[Sale_Date]],2)&gt;=5,Ventes[[#This Row],[Quantity]]&gt;=7,+Ventes[[#This Row],[Customer Type]]="Member"),-Ventes[[#This Row],[Prix_Vente]]*TX_Remise,0)</f>
        <v>-137.10000000000002</v>
      </c>
      <c r="K73" s="2">
        <f>IF(AND(WEEKDAY(Ventes[[#This Row],[Sale_Date]],2)=7, Ventes[[#This Row],[Product_Price]]&gt;7), Ventes[[#This Row],[Prix_Vente]]*TauxMaj, 0)</f>
        <v>0</v>
      </c>
      <c r="L73" s="2">
        <f>SUM(Ventes[[#This Row],[Prix_Vente]:[Majoration]])</f>
        <v>411.30000000000007</v>
      </c>
      <c r="M73" s="2">
        <f xml:space="preserve"> Ventes[[#This Row],[Prix de Vente HT]]*Tx_TVA</f>
        <v>79.17525000000002</v>
      </c>
      <c r="N73" s="2">
        <f>+Ventes[[#This Row],[Prix de Vente HT]]+Ventes[[#This Row],[Montant TVA]]</f>
        <v>490.47525000000007</v>
      </c>
    </row>
    <row r="74" spans="1:14">
      <c r="A74" t="str">
        <f>IF(Ventes[[#This Row],[Sale_Date]]=Ventes[[#This Row],[Sale_Date]],"ID_V "&amp;TEXT(B74,"YYYY MMDD")&amp;"-"&amp;TEXT(ROW(),"000"),"ID…")</f>
        <v>ID_V YYYY 12DD-074</v>
      </c>
      <c r="B74" s="26">
        <f t="shared" si="2"/>
        <v>45265</v>
      </c>
      <c r="C74" t="str">
        <f>_xlfn.XLOOKUP(Ventes[[#This Row],[Product_Name]],Tab_Produits[Product_Line],Tab_Produits[ID_Product],"Choisir Votre Produit")</f>
        <v>ID_P Hom 0003</v>
      </c>
      <c r="D74" s="27" t="s">
        <v>512</v>
      </c>
      <c r="E74" s="27" t="str">
        <f>+Tab_Clients[[#This Row],[Client_Name]]</f>
        <v>Rohan Joshi</v>
      </c>
      <c r="F74" s="27" t="str">
        <f>_xlfn.XLOOKUP(Ventes[[#This Row],[Client_Name]],Tab_Clients[Client_Name],Tab_Clients[Customer Type],"Nouveau")</f>
        <v>Member</v>
      </c>
      <c r="G74" s="28">
        <v>1</v>
      </c>
      <c r="H74" s="6">
        <f>_xlfn.XLOOKUP(Ventes[[#This Row],[Product_Name]],Tab_Produits[Product_Line],Tab_Produits[Coût_Unitaire],"0")</f>
        <v>73.56</v>
      </c>
      <c r="I74" s="2">
        <f t="shared" si="3"/>
        <v>73.56</v>
      </c>
      <c r="J74" s="2">
        <f>IF(AND(WORKDAY(Ventes[[#This Row],[Sale_Date]],2)&gt;=5,Ventes[[#This Row],[Quantity]]&gt;=7,+Ventes[[#This Row],[Customer Type]]="Member"),-Ventes[[#This Row],[Prix_Vente]]*TX_Remise,0)</f>
        <v>0</v>
      </c>
      <c r="K74" s="2">
        <f>IF(AND(WEEKDAY(Ventes[[#This Row],[Sale_Date]],2)=7, Ventes[[#This Row],[Product_Price]]&gt;7), Ventes[[#This Row],[Prix_Vente]]*TauxMaj, 0)</f>
        <v>0</v>
      </c>
      <c r="L74" s="2">
        <f>SUM(Ventes[[#This Row],[Prix_Vente]:[Majoration]])</f>
        <v>73.56</v>
      </c>
      <c r="M74" s="2">
        <f xml:space="preserve"> Ventes[[#This Row],[Prix de Vente HT]]*Tx_TVA</f>
        <v>14.160300000000001</v>
      </c>
      <c r="N74" s="2">
        <f>+Ventes[[#This Row],[Prix de Vente HT]]+Ventes[[#This Row],[Montant TVA]]</f>
        <v>87.720300000000009</v>
      </c>
    </row>
    <row r="75" spans="1:14">
      <c r="A75" t="str">
        <f>IF(Ventes[[#This Row],[Sale_Date]]=Ventes[[#This Row],[Sale_Date]],"ID_V "&amp;TEXT(B75,"YYYY MMDD")&amp;"-"&amp;TEXT(ROW(),"000"),"ID…")</f>
        <v>ID_V YYYY 12DD-075</v>
      </c>
      <c r="B75" s="26">
        <f t="shared" si="2"/>
        <v>45265</v>
      </c>
      <c r="C75" t="str">
        <f>_xlfn.XLOOKUP(Ventes[[#This Row],[Product_Name]],Tab_Produits[Product_Line],Tab_Produits[ID_Product],"Choisir Votre Produit")</f>
        <v>ID_P Hom 0003</v>
      </c>
      <c r="D75" s="27" t="s">
        <v>512</v>
      </c>
      <c r="E75" s="27" t="str">
        <f>+Tab_Clients[[#This Row],[Client_Name]]</f>
        <v>Vivaan Malhotra</v>
      </c>
      <c r="F75" s="27" t="str">
        <f>_xlfn.XLOOKUP(Ventes[[#This Row],[Client_Name]],Tab_Clients[Client_Name],Tab_Clients[Customer Type],"Nouveau")</f>
        <v>Normal</v>
      </c>
      <c r="G75" s="28">
        <v>6</v>
      </c>
      <c r="H75" s="6">
        <f>_xlfn.XLOOKUP(Ventes[[#This Row],[Product_Name]],Tab_Produits[Product_Line],Tab_Produits[Coût_Unitaire],"0")</f>
        <v>73.56</v>
      </c>
      <c r="I75" s="2">
        <f t="shared" si="3"/>
        <v>441.36</v>
      </c>
      <c r="J75" s="2">
        <f>IF(AND(WORKDAY(Ventes[[#This Row],[Sale_Date]],2)&gt;=5,Ventes[[#This Row],[Quantity]]&gt;=7,+Ventes[[#This Row],[Customer Type]]="Member"),-Ventes[[#This Row],[Prix_Vente]]*TX_Remise,0)</f>
        <v>0</v>
      </c>
      <c r="K75" s="2">
        <f>IF(AND(WEEKDAY(Ventes[[#This Row],[Sale_Date]],2)=7, Ventes[[#This Row],[Product_Price]]&gt;7), Ventes[[#This Row],[Prix_Vente]]*TauxMaj, 0)</f>
        <v>0</v>
      </c>
      <c r="L75" s="2">
        <f>SUM(Ventes[[#This Row],[Prix_Vente]:[Majoration]])</f>
        <v>441.36</v>
      </c>
      <c r="M75" s="2">
        <f xml:space="preserve"> Ventes[[#This Row],[Prix de Vente HT]]*Tx_TVA</f>
        <v>84.961800000000011</v>
      </c>
      <c r="N75" s="2">
        <f>+Ventes[[#This Row],[Prix de Vente HT]]+Ventes[[#This Row],[Montant TVA]]</f>
        <v>526.32180000000005</v>
      </c>
    </row>
    <row r="76" spans="1:14">
      <c r="A76" t="str">
        <f>IF(Ventes[[#This Row],[Sale_Date]]=Ventes[[#This Row],[Sale_Date]],"ID_V "&amp;TEXT(B76,"YYYY MMDD")&amp;"-"&amp;TEXT(ROW(),"000"),"ID…")</f>
        <v>ID_V YYYY 12DD-076</v>
      </c>
      <c r="B76" s="26">
        <f t="shared" si="2"/>
        <v>45265</v>
      </c>
      <c r="C76" t="str">
        <f>_xlfn.XLOOKUP(Ventes[[#This Row],[Product_Name]],Tab_Produits[Product_Line],Tab_Produits[ID_Product],"Choisir Votre Produit")</f>
        <v>ID_P Hea 0001</v>
      </c>
      <c r="D76" s="27" t="s">
        <v>510</v>
      </c>
      <c r="E76" s="27" t="str">
        <f>+Tab_Clients[[#This Row],[Client_Name]]</f>
        <v>Amit Nair</v>
      </c>
      <c r="F76" s="27" t="str">
        <f>_xlfn.XLOOKUP(Ventes[[#This Row],[Client_Name]],Tab_Clients[Client_Name],Tab_Clients[Customer Type],"Nouveau")</f>
        <v>Member</v>
      </c>
      <c r="G76" s="28">
        <v>6</v>
      </c>
      <c r="H76" s="6">
        <f>_xlfn.XLOOKUP(Ventes[[#This Row],[Product_Name]],Tab_Produits[Product_Line],Tab_Produits[Coût_Unitaire],"0")</f>
        <v>74.69</v>
      </c>
      <c r="I76" s="2">
        <f t="shared" si="3"/>
        <v>448.14</v>
      </c>
      <c r="J76" s="2">
        <f>IF(AND(WORKDAY(Ventes[[#This Row],[Sale_Date]],2)&gt;=5,Ventes[[#This Row],[Quantity]]&gt;=7,+Ventes[[#This Row],[Customer Type]]="Member"),-Ventes[[#This Row],[Prix_Vente]]*TX_Remise,0)</f>
        <v>0</v>
      </c>
      <c r="K76" s="2">
        <f>IF(AND(WEEKDAY(Ventes[[#This Row],[Sale_Date]],2)=7, Ventes[[#This Row],[Product_Price]]&gt;7), Ventes[[#This Row],[Prix_Vente]]*TauxMaj, 0)</f>
        <v>0</v>
      </c>
      <c r="L76" s="2">
        <f>SUM(Ventes[[#This Row],[Prix_Vente]:[Majoration]])</f>
        <v>448.14</v>
      </c>
      <c r="M76" s="2">
        <f xml:space="preserve"> Ventes[[#This Row],[Prix de Vente HT]]*Tx_TVA</f>
        <v>86.266949999999994</v>
      </c>
      <c r="N76" s="2">
        <f>+Ventes[[#This Row],[Prix de Vente HT]]+Ventes[[#This Row],[Montant TVA]]</f>
        <v>534.40694999999994</v>
      </c>
    </row>
    <row r="77" spans="1:14">
      <c r="A77" t="str">
        <f>IF(Ventes[[#This Row],[Sale_Date]]=Ventes[[#This Row],[Sale_Date]],"ID_V "&amp;TEXT(B77,"YYYY MMDD")&amp;"-"&amp;TEXT(ROW(),"000"),"ID…")</f>
        <v>ID_V YYYY 12DD-077</v>
      </c>
      <c r="B77" s="26">
        <f t="shared" si="2"/>
        <v>45265</v>
      </c>
      <c r="C77" t="str">
        <f>_xlfn.XLOOKUP(Ventes[[#This Row],[Product_Name]],Tab_Produits[Product_Line],Tab_Produits[ID_Product],"Choisir Votre Produit")</f>
        <v>ID_P Foo 0004</v>
      </c>
      <c r="D77" s="27" t="s">
        <v>513</v>
      </c>
      <c r="E77" s="27" t="str">
        <f>+Tab_Clients[[#This Row],[Client_Name]]</f>
        <v>Neha Verma</v>
      </c>
      <c r="F77" s="27" t="str">
        <f>_xlfn.XLOOKUP(Ventes[[#This Row],[Client_Name]],Tab_Clients[Client_Name],Tab_Clients[Customer Type],"Nouveau")</f>
        <v>Normal</v>
      </c>
      <c r="G77" s="28">
        <v>10</v>
      </c>
      <c r="H77" s="6">
        <f>_xlfn.XLOOKUP(Ventes[[#This Row],[Product_Name]],Tab_Produits[Product_Line],Tab_Produits[Coût_Unitaire],"0")</f>
        <v>54.84</v>
      </c>
      <c r="I77" s="2">
        <f t="shared" si="3"/>
        <v>548.40000000000009</v>
      </c>
      <c r="J77" s="2">
        <f>IF(AND(WORKDAY(Ventes[[#This Row],[Sale_Date]],2)&gt;=5,Ventes[[#This Row],[Quantity]]&gt;=7,+Ventes[[#This Row],[Customer Type]]="Member"),-Ventes[[#This Row],[Prix_Vente]]*TX_Remise,0)</f>
        <v>0</v>
      </c>
      <c r="K77" s="2">
        <f>IF(AND(WEEKDAY(Ventes[[#This Row],[Sale_Date]],2)=7, Ventes[[#This Row],[Product_Price]]&gt;7), Ventes[[#This Row],[Prix_Vente]]*TauxMaj, 0)</f>
        <v>0</v>
      </c>
      <c r="L77" s="2">
        <f>SUM(Ventes[[#This Row],[Prix_Vente]:[Majoration]])</f>
        <v>548.40000000000009</v>
      </c>
      <c r="M77" s="2">
        <f xml:space="preserve"> Ventes[[#This Row],[Prix de Vente HT]]*Tx_TVA</f>
        <v>105.56700000000002</v>
      </c>
      <c r="N77" s="2">
        <f>+Ventes[[#This Row],[Prix de Vente HT]]+Ventes[[#This Row],[Montant TVA]]</f>
        <v>653.9670000000001</v>
      </c>
    </row>
    <row r="78" spans="1:14">
      <c r="A78" t="str">
        <f>IF(Ventes[[#This Row],[Sale_Date]]=Ventes[[#This Row],[Sale_Date]],"ID_V "&amp;TEXT(B78,"YYYY MMDD")&amp;"-"&amp;TEXT(ROW(),"000"),"ID…")</f>
        <v>ID_V YYYY 12DD-078</v>
      </c>
      <c r="B78" s="26">
        <f t="shared" si="2"/>
        <v>45266</v>
      </c>
      <c r="C78" t="str">
        <f>_xlfn.XLOOKUP(Ventes[[#This Row],[Product_Name]],Tab_Produits[Product_Line],Tab_Produits[ID_Product],"Choisir Votre Produit")</f>
        <v>ID_P Hom 0003</v>
      </c>
      <c r="D78" s="27" t="s">
        <v>512</v>
      </c>
      <c r="E78" s="27" t="str">
        <f>+Tab_Clients[[#This Row],[Client_Name]]</f>
        <v>Krishna Iyer</v>
      </c>
      <c r="F78" s="27" t="str">
        <f>_xlfn.XLOOKUP(Ventes[[#This Row],[Client_Name]],Tab_Clients[Client_Name],Tab_Clients[Customer Type],"Nouveau")</f>
        <v>Member</v>
      </c>
      <c r="G78" s="28">
        <v>4</v>
      </c>
      <c r="H78" s="6">
        <f>_xlfn.XLOOKUP(Ventes[[#This Row],[Product_Name]],Tab_Produits[Product_Line],Tab_Produits[Coût_Unitaire],"0")</f>
        <v>73.56</v>
      </c>
      <c r="I78" s="2">
        <f t="shared" si="3"/>
        <v>294.24</v>
      </c>
      <c r="J78" s="2">
        <f>IF(AND(WORKDAY(Ventes[[#This Row],[Sale_Date]],2)&gt;=5,Ventes[[#This Row],[Quantity]]&gt;=7,+Ventes[[#This Row],[Customer Type]]="Member"),-Ventes[[#This Row],[Prix_Vente]]*TX_Remise,0)</f>
        <v>0</v>
      </c>
      <c r="K78" s="2">
        <f>IF(AND(WEEKDAY(Ventes[[#This Row],[Sale_Date]],2)=7, Ventes[[#This Row],[Product_Price]]&gt;7), Ventes[[#This Row],[Prix_Vente]]*TauxMaj, 0)</f>
        <v>0</v>
      </c>
      <c r="L78" s="2">
        <f>SUM(Ventes[[#This Row],[Prix_Vente]:[Majoration]])</f>
        <v>294.24</v>
      </c>
      <c r="M78" s="2">
        <f xml:space="preserve"> Ventes[[#This Row],[Prix de Vente HT]]*Tx_TVA</f>
        <v>56.641200000000005</v>
      </c>
      <c r="N78" s="2">
        <f>+Ventes[[#This Row],[Prix de Vente HT]]+Ventes[[#This Row],[Montant TVA]]</f>
        <v>350.88120000000004</v>
      </c>
    </row>
    <row r="79" spans="1:14">
      <c r="A79" t="str">
        <f>IF(Ventes[[#This Row],[Sale_Date]]=Ventes[[#This Row],[Sale_Date]],"ID_V "&amp;TEXT(B79,"YYYY MMDD")&amp;"-"&amp;TEXT(ROW(),"000"),"ID…")</f>
        <v>ID_V YYYY 12DD-079</v>
      </c>
      <c r="B79" s="26">
        <f t="shared" si="2"/>
        <v>45266</v>
      </c>
      <c r="C79" t="str">
        <f>_xlfn.XLOOKUP(Ventes[[#This Row],[Product_Name]],Tab_Produits[Product_Line],Tab_Produits[ID_Product],"Choisir Votre Produit")</f>
        <v>ID_P Hom 0003</v>
      </c>
      <c r="D79" s="27" t="s">
        <v>512</v>
      </c>
      <c r="E79" s="27" t="str">
        <f>+Tab_Clients[[#This Row],[Client_Name]]</f>
        <v>Ashok Iyer</v>
      </c>
      <c r="F79" s="27" t="str">
        <f>_xlfn.XLOOKUP(Ventes[[#This Row],[Client_Name]],Tab_Clients[Client_Name],Tab_Clients[Customer Type],"Nouveau")</f>
        <v>Member</v>
      </c>
      <c r="G79" s="28">
        <v>6</v>
      </c>
      <c r="H79" s="6">
        <f>_xlfn.XLOOKUP(Ventes[[#This Row],[Product_Name]],Tab_Produits[Product_Line],Tab_Produits[Coût_Unitaire],"0")</f>
        <v>73.56</v>
      </c>
      <c r="I79" s="2">
        <f t="shared" si="3"/>
        <v>441.36</v>
      </c>
      <c r="J79" s="2">
        <f>IF(AND(WORKDAY(Ventes[[#This Row],[Sale_Date]],2)&gt;=5,Ventes[[#This Row],[Quantity]]&gt;=7,+Ventes[[#This Row],[Customer Type]]="Member"),-Ventes[[#This Row],[Prix_Vente]]*TX_Remise,0)</f>
        <v>0</v>
      </c>
      <c r="K79" s="2">
        <f>IF(AND(WEEKDAY(Ventes[[#This Row],[Sale_Date]],2)=7, Ventes[[#This Row],[Product_Price]]&gt;7), Ventes[[#This Row],[Prix_Vente]]*TauxMaj, 0)</f>
        <v>0</v>
      </c>
      <c r="L79" s="2">
        <f>SUM(Ventes[[#This Row],[Prix_Vente]:[Majoration]])</f>
        <v>441.36</v>
      </c>
      <c r="M79" s="2">
        <f xml:space="preserve"> Ventes[[#This Row],[Prix de Vente HT]]*Tx_TVA</f>
        <v>84.961800000000011</v>
      </c>
      <c r="N79" s="2">
        <f>+Ventes[[#This Row],[Prix de Vente HT]]+Ventes[[#This Row],[Montant TVA]]</f>
        <v>526.32180000000005</v>
      </c>
    </row>
    <row r="80" spans="1:14">
      <c r="A80" t="str">
        <f>IF(Ventes[[#This Row],[Sale_Date]]=Ventes[[#This Row],[Sale_Date]],"ID_V "&amp;TEXT(B80,"YYYY MMDD")&amp;"-"&amp;TEXT(ROW(),"000"),"ID…")</f>
        <v>ID_V YYYY 12DD-080</v>
      </c>
      <c r="B80" s="26">
        <f t="shared" si="2"/>
        <v>45266</v>
      </c>
      <c r="C80" t="str">
        <f>_xlfn.XLOOKUP(Ventes[[#This Row],[Product_Name]],Tab_Produits[Product_Line],Tab_Produits[ID_Product],"Choisir Votre Produit")</f>
        <v>ID_P Hea 0001</v>
      </c>
      <c r="D80" s="27" t="s">
        <v>510</v>
      </c>
      <c r="E80" s="27" t="str">
        <f>+Tab_Clients[[#This Row],[Client_Name]]</f>
        <v>Manish Nair</v>
      </c>
      <c r="F80" s="27" t="str">
        <f>_xlfn.XLOOKUP(Ventes[[#This Row],[Client_Name]],Tab_Clients[Client_Name],Tab_Clients[Customer Type],"Nouveau")</f>
        <v>Member</v>
      </c>
      <c r="G80" s="28">
        <v>8</v>
      </c>
      <c r="H80" s="6">
        <f>_xlfn.XLOOKUP(Ventes[[#This Row],[Product_Name]],Tab_Produits[Product_Line],Tab_Produits[Coût_Unitaire],"0")</f>
        <v>74.69</v>
      </c>
      <c r="I80" s="2">
        <f t="shared" si="3"/>
        <v>597.52</v>
      </c>
      <c r="J80" s="2">
        <f>IF(AND(WORKDAY(Ventes[[#This Row],[Sale_Date]],2)&gt;=5,Ventes[[#This Row],[Quantity]]&gt;=7,+Ventes[[#This Row],[Customer Type]]="Member"),-Ventes[[#This Row],[Prix_Vente]]*TX_Remise,0)</f>
        <v>-149.38</v>
      </c>
      <c r="K80" s="2">
        <f>IF(AND(WEEKDAY(Ventes[[#This Row],[Sale_Date]],2)=7, Ventes[[#This Row],[Product_Price]]&gt;7), Ventes[[#This Row],[Prix_Vente]]*TauxMaj, 0)</f>
        <v>0</v>
      </c>
      <c r="L80" s="2">
        <f>SUM(Ventes[[#This Row],[Prix_Vente]:[Majoration]])</f>
        <v>448.14</v>
      </c>
      <c r="M80" s="2">
        <f xml:space="preserve"> Ventes[[#This Row],[Prix de Vente HT]]*Tx_TVA</f>
        <v>86.266949999999994</v>
      </c>
      <c r="N80" s="2">
        <f>+Ventes[[#This Row],[Prix de Vente HT]]+Ventes[[#This Row],[Montant TVA]]</f>
        <v>534.40694999999994</v>
      </c>
    </row>
    <row r="81" spans="1:14">
      <c r="A81" t="str">
        <f>IF(Ventes[[#This Row],[Sale_Date]]=Ventes[[#This Row],[Sale_Date]],"ID_V "&amp;TEXT(B81,"YYYY MMDD")&amp;"-"&amp;TEXT(ROW(),"000"),"ID…")</f>
        <v>ID_V YYYY 12DD-081</v>
      </c>
      <c r="B81" s="26">
        <f t="shared" si="2"/>
        <v>45266</v>
      </c>
      <c r="C81" t="str">
        <f>_xlfn.XLOOKUP(Ventes[[#This Row],[Product_Name]],Tab_Produits[Product_Line],Tab_Produits[ID_Product],"Choisir Votre Produit")</f>
        <v>ID_P Foo 0004</v>
      </c>
      <c r="D81" s="27" t="s">
        <v>513</v>
      </c>
      <c r="E81" s="27" t="str">
        <f>+Tab_Clients[[#This Row],[Client_Name]]</f>
        <v>Anil Verma</v>
      </c>
      <c r="F81" s="27" t="str">
        <f>_xlfn.XLOOKUP(Ventes[[#This Row],[Client_Name]],Tab_Clients[Client_Name],Tab_Clients[Customer Type],"Nouveau")</f>
        <v>Normal</v>
      </c>
      <c r="G81" s="28">
        <v>8</v>
      </c>
      <c r="H81" s="6">
        <f>_xlfn.XLOOKUP(Ventes[[#This Row],[Product_Name]],Tab_Produits[Product_Line],Tab_Produits[Coût_Unitaire],"0")</f>
        <v>54.84</v>
      </c>
      <c r="I81" s="2">
        <f t="shared" si="3"/>
        <v>438.72</v>
      </c>
      <c r="J81" s="2">
        <f>IF(AND(WORKDAY(Ventes[[#This Row],[Sale_Date]],2)&gt;=5,Ventes[[#This Row],[Quantity]]&gt;=7,+Ventes[[#This Row],[Customer Type]]="Member"),-Ventes[[#This Row],[Prix_Vente]]*TX_Remise,0)</f>
        <v>0</v>
      </c>
      <c r="K81" s="2">
        <f>IF(AND(WEEKDAY(Ventes[[#This Row],[Sale_Date]],2)=7, Ventes[[#This Row],[Product_Price]]&gt;7), Ventes[[#This Row],[Prix_Vente]]*TauxMaj, 0)</f>
        <v>0</v>
      </c>
      <c r="L81" s="2">
        <f>SUM(Ventes[[#This Row],[Prix_Vente]:[Majoration]])</f>
        <v>438.72</v>
      </c>
      <c r="M81" s="2">
        <f xml:space="preserve"> Ventes[[#This Row],[Prix de Vente HT]]*Tx_TVA</f>
        <v>84.453600000000009</v>
      </c>
      <c r="N81" s="2">
        <f>+Ventes[[#This Row],[Prix de Vente HT]]+Ventes[[#This Row],[Montant TVA]]</f>
        <v>523.17360000000008</v>
      </c>
    </row>
    <row r="82" spans="1:14">
      <c r="A82" t="str">
        <f>IF(Ventes[[#This Row],[Sale_Date]]=Ventes[[#This Row],[Sale_Date]],"ID_V "&amp;TEXT(B82,"YYYY MMDD")&amp;"-"&amp;TEXT(ROW(),"000"),"ID…")</f>
        <v>ID_V YYYY 12DD-082</v>
      </c>
      <c r="B82" s="26">
        <f t="shared" si="2"/>
        <v>45267</v>
      </c>
      <c r="C82" t="str">
        <f>_xlfn.XLOOKUP(Ventes[[#This Row],[Product_Name]],Tab_Produits[Product_Line],Tab_Produits[ID_Product],"Choisir Votre Produit")</f>
        <v>ID_P Hom 0003</v>
      </c>
      <c r="D82" s="27" t="s">
        <v>512</v>
      </c>
      <c r="E82" s="27" t="str">
        <f>+Tab_Clients[[#This Row],[Client_Name]]</f>
        <v>Riya Mukherjee</v>
      </c>
      <c r="F82" s="27" t="str">
        <f>_xlfn.XLOOKUP(Ventes[[#This Row],[Client_Name]],Tab_Clients[Client_Name],Tab_Clients[Customer Type],"Nouveau")</f>
        <v>Member</v>
      </c>
      <c r="G82" s="28">
        <v>7</v>
      </c>
      <c r="H82" s="6">
        <f>_xlfn.XLOOKUP(Ventes[[#This Row],[Product_Name]],Tab_Produits[Product_Line],Tab_Produits[Coût_Unitaire],"0")</f>
        <v>73.56</v>
      </c>
      <c r="I82" s="2">
        <f t="shared" si="3"/>
        <v>514.92000000000007</v>
      </c>
      <c r="J82" s="2">
        <f>IF(AND(WORKDAY(Ventes[[#This Row],[Sale_Date]],2)&gt;=5,Ventes[[#This Row],[Quantity]]&gt;=7,+Ventes[[#This Row],[Customer Type]]="Member"),-Ventes[[#This Row],[Prix_Vente]]*TX_Remise,0)</f>
        <v>-128.73000000000002</v>
      </c>
      <c r="K82" s="2">
        <f>IF(AND(WEEKDAY(Ventes[[#This Row],[Sale_Date]],2)=7, Ventes[[#This Row],[Product_Price]]&gt;7), Ventes[[#This Row],[Prix_Vente]]*TauxMaj, 0)</f>
        <v>0</v>
      </c>
      <c r="L82" s="2">
        <f>SUM(Ventes[[#This Row],[Prix_Vente]:[Majoration]])</f>
        <v>386.19000000000005</v>
      </c>
      <c r="M82" s="2">
        <f xml:space="preserve"> Ventes[[#This Row],[Prix de Vente HT]]*Tx_TVA</f>
        <v>74.341575000000006</v>
      </c>
      <c r="N82" s="2">
        <f>+Ventes[[#This Row],[Prix de Vente HT]]+Ventes[[#This Row],[Montant TVA]]</f>
        <v>460.53157500000009</v>
      </c>
    </row>
    <row r="83" spans="1:14">
      <c r="A83" t="str">
        <f>IF(Ventes[[#This Row],[Sale_Date]]=Ventes[[#This Row],[Sale_Date]],"ID_V "&amp;TEXT(B83,"YYYY MMDD")&amp;"-"&amp;TEXT(ROW(),"000"),"ID…")</f>
        <v>ID_V YYYY 12DD-083</v>
      </c>
      <c r="B83" s="26">
        <f t="shared" si="2"/>
        <v>45267</v>
      </c>
      <c r="C83" t="str">
        <f>_xlfn.XLOOKUP(Ventes[[#This Row],[Product_Name]],Tab_Produits[Product_Line],Tab_Produits[ID_Product],"Choisir Votre Produit")</f>
        <v>ID_P Foo 0004</v>
      </c>
      <c r="D83" s="27" t="s">
        <v>513</v>
      </c>
      <c r="E83" s="27" t="str">
        <f>+Tab_Clients[[#This Row],[Client_Name]]</f>
        <v>Rakesh Bansal</v>
      </c>
      <c r="F83" s="27" t="str">
        <f>_xlfn.XLOOKUP(Ventes[[#This Row],[Client_Name]],Tab_Clients[Client_Name],Tab_Clients[Customer Type],"Nouveau")</f>
        <v>Member</v>
      </c>
      <c r="G83" s="28">
        <v>7</v>
      </c>
      <c r="H83" s="6">
        <f>_xlfn.XLOOKUP(Ventes[[#This Row],[Product_Name]],Tab_Produits[Product_Line],Tab_Produits[Coût_Unitaire],"0")</f>
        <v>54.84</v>
      </c>
      <c r="I83" s="2">
        <f t="shared" si="3"/>
        <v>383.88</v>
      </c>
      <c r="J83" s="2">
        <f>IF(AND(WORKDAY(Ventes[[#This Row],[Sale_Date]],2)&gt;=5,Ventes[[#This Row],[Quantity]]&gt;=7,+Ventes[[#This Row],[Customer Type]]="Member"),-Ventes[[#This Row],[Prix_Vente]]*TX_Remise,0)</f>
        <v>-95.97</v>
      </c>
      <c r="K83" s="2">
        <f>IF(AND(WEEKDAY(Ventes[[#This Row],[Sale_Date]],2)=7, Ventes[[#This Row],[Product_Price]]&gt;7), Ventes[[#This Row],[Prix_Vente]]*TauxMaj, 0)</f>
        <v>0</v>
      </c>
      <c r="L83" s="2">
        <f>SUM(Ventes[[#This Row],[Prix_Vente]:[Majoration]])</f>
        <v>287.90999999999997</v>
      </c>
      <c r="M83" s="2">
        <f xml:space="preserve"> Ventes[[#This Row],[Prix de Vente HT]]*Tx_TVA</f>
        <v>55.422674999999998</v>
      </c>
      <c r="N83" s="2">
        <f>+Ventes[[#This Row],[Prix de Vente HT]]+Ventes[[#This Row],[Montant TVA]]</f>
        <v>343.33267499999999</v>
      </c>
    </row>
    <row r="84" spans="1:14">
      <c r="A84" t="str">
        <f>IF(Ventes[[#This Row],[Sale_Date]]=Ventes[[#This Row],[Sale_Date]],"ID_V "&amp;TEXT(B84,"YYYY MMDD")&amp;"-"&amp;TEXT(ROW(),"000"),"ID…")</f>
        <v>ID_V YYYY 12DD-084</v>
      </c>
      <c r="B84" s="26">
        <f t="shared" si="2"/>
        <v>45267</v>
      </c>
      <c r="C84" t="str">
        <f>_xlfn.XLOOKUP(Ventes[[#This Row],[Product_Name]],Tab_Produits[Product_Line],Tab_Produits[ID_Product],"Choisir Votre Produit")</f>
        <v>ID_P Hom 0003</v>
      </c>
      <c r="D84" s="27" t="s">
        <v>512</v>
      </c>
      <c r="E84" s="27" t="str">
        <f>+Tab_Clients[[#This Row],[Client_Name]]</f>
        <v>Priya Kumar</v>
      </c>
      <c r="F84" s="27" t="str">
        <f>_xlfn.XLOOKUP(Ventes[[#This Row],[Client_Name]],Tab_Clients[Client_Name],Tab_Clients[Customer Type],"Nouveau")</f>
        <v>Member</v>
      </c>
      <c r="G84" s="28">
        <v>8</v>
      </c>
      <c r="H84" s="6">
        <f>_xlfn.XLOOKUP(Ventes[[#This Row],[Product_Name]],Tab_Produits[Product_Line],Tab_Produits[Coût_Unitaire],"0")</f>
        <v>73.56</v>
      </c>
      <c r="I84" s="2">
        <f t="shared" si="3"/>
        <v>588.48</v>
      </c>
      <c r="J84" s="2">
        <f>IF(AND(WORKDAY(Ventes[[#This Row],[Sale_Date]],2)&gt;=5,Ventes[[#This Row],[Quantity]]&gt;=7,+Ventes[[#This Row],[Customer Type]]="Member"),-Ventes[[#This Row],[Prix_Vente]]*TX_Remise,0)</f>
        <v>-147.12</v>
      </c>
      <c r="K84" s="2">
        <f>IF(AND(WEEKDAY(Ventes[[#This Row],[Sale_Date]],2)=7, Ventes[[#This Row],[Product_Price]]&gt;7), Ventes[[#This Row],[Prix_Vente]]*TauxMaj, 0)</f>
        <v>0</v>
      </c>
      <c r="L84" s="2">
        <f>SUM(Ventes[[#This Row],[Prix_Vente]:[Majoration]])</f>
        <v>441.36</v>
      </c>
      <c r="M84" s="2">
        <f xml:space="preserve"> Ventes[[#This Row],[Prix de Vente HT]]*Tx_TVA</f>
        <v>84.961800000000011</v>
      </c>
      <c r="N84" s="2">
        <f>+Ventes[[#This Row],[Prix de Vente HT]]+Ventes[[#This Row],[Montant TVA]]</f>
        <v>526.32180000000005</v>
      </c>
    </row>
    <row r="85" spans="1:14">
      <c r="A85" t="str">
        <f>IF(Ventes[[#This Row],[Sale_Date]]=Ventes[[#This Row],[Sale_Date]],"ID_V "&amp;TEXT(B85,"YYYY MMDD")&amp;"-"&amp;TEXT(ROW(),"000"),"ID…")</f>
        <v>ID_V YYYY 12DD-085</v>
      </c>
      <c r="B85" s="26">
        <f t="shared" si="2"/>
        <v>45267</v>
      </c>
      <c r="C85" t="str">
        <f>_xlfn.XLOOKUP(Ventes[[#This Row],[Product_Name]],Tab_Produits[Product_Line],Tab_Produits[ID_Product],"Choisir Votre Produit")</f>
        <v>ID_P Hom 0003</v>
      </c>
      <c r="D85" s="27" t="s">
        <v>512</v>
      </c>
      <c r="E85" s="27" t="str">
        <f>+Tab_Clients[[#This Row],[Client_Name]]</f>
        <v>Manish Iyer</v>
      </c>
      <c r="F85" s="27" t="str">
        <f>_xlfn.XLOOKUP(Ventes[[#This Row],[Client_Name]],Tab_Clients[Client_Name],Tab_Clients[Customer Type],"Nouveau")</f>
        <v>Normal</v>
      </c>
      <c r="G85" s="28">
        <v>4</v>
      </c>
      <c r="H85" s="6">
        <f>_xlfn.XLOOKUP(Ventes[[#This Row],[Product_Name]],Tab_Produits[Product_Line],Tab_Produits[Coût_Unitaire],"0")</f>
        <v>73.56</v>
      </c>
      <c r="I85" s="2">
        <f t="shared" si="3"/>
        <v>294.24</v>
      </c>
      <c r="J85" s="2">
        <f>IF(AND(WORKDAY(Ventes[[#This Row],[Sale_Date]],2)&gt;=5,Ventes[[#This Row],[Quantity]]&gt;=7,+Ventes[[#This Row],[Customer Type]]="Member"),-Ventes[[#This Row],[Prix_Vente]]*TX_Remise,0)</f>
        <v>0</v>
      </c>
      <c r="K85" s="2">
        <f>IF(AND(WEEKDAY(Ventes[[#This Row],[Sale_Date]],2)=7, Ventes[[#This Row],[Product_Price]]&gt;7), Ventes[[#This Row],[Prix_Vente]]*TauxMaj, 0)</f>
        <v>0</v>
      </c>
      <c r="L85" s="2">
        <f>SUM(Ventes[[#This Row],[Prix_Vente]:[Majoration]])</f>
        <v>294.24</v>
      </c>
      <c r="M85" s="2">
        <f xml:space="preserve"> Ventes[[#This Row],[Prix de Vente HT]]*Tx_TVA</f>
        <v>56.641200000000005</v>
      </c>
      <c r="N85" s="2">
        <f>+Ventes[[#This Row],[Prix de Vente HT]]+Ventes[[#This Row],[Montant TVA]]</f>
        <v>350.88120000000004</v>
      </c>
    </row>
    <row r="86" spans="1:14">
      <c r="A86" t="str">
        <f>IF(Ventes[[#This Row],[Sale_Date]]=Ventes[[#This Row],[Sale_Date]],"ID_V "&amp;TEXT(B86,"YYYY MMDD")&amp;"-"&amp;TEXT(ROW(),"000"),"ID…")</f>
        <v>ID_V YYYY 12DD-086</v>
      </c>
      <c r="B86" s="26">
        <f t="shared" si="2"/>
        <v>45268</v>
      </c>
      <c r="C86" t="str">
        <f>_xlfn.XLOOKUP(Ventes[[#This Row],[Product_Name]],Tab_Produits[Product_Line],Tab_Produits[ID_Product],"Choisir Votre Produit")</f>
        <v>ID_P Hea 0001</v>
      </c>
      <c r="D86" s="27" t="s">
        <v>510</v>
      </c>
      <c r="E86" s="27" t="str">
        <f>+Tab_Clients[[#This Row],[Client_Name]]</f>
        <v>Meera Chopra</v>
      </c>
      <c r="F86" s="27" t="str">
        <f>_xlfn.XLOOKUP(Ventes[[#This Row],[Client_Name]],Tab_Clients[Client_Name],Tab_Clients[Customer Type],"Nouveau")</f>
        <v>Member</v>
      </c>
      <c r="G86" s="28">
        <v>3</v>
      </c>
      <c r="H86" s="6">
        <f>_xlfn.XLOOKUP(Ventes[[#This Row],[Product_Name]],Tab_Produits[Product_Line],Tab_Produits[Coût_Unitaire],"0")</f>
        <v>74.69</v>
      </c>
      <c r="I86" s="2">
        <f t="shared" si="3"/>
        <v>224.07</v>
      </c>
      <c r="J86" s="2">
        <f>IF(AND(WORKDAY(Ventes[[#This Row],[Sale_Date]],2)&gt;=5,Ventes[[#This Row],[Quantity]]&gt;=7,+Ventes[[#This Row],[Customer Type]]="Member"),-Ventes[[#This Row],[Prix_Vente]]*TX_Remise,0)</f>
        <v>0</v>
      </c>
      <c r="K86" s="2">
        <f>IF(AND(WEEKDAY(Ventes[[#This Row],[Sale_Date]],2)=7, Ventes[[#This Row],[Product_Price]]&gt;7), Ventes[[#This Row],[Prix_Vente]]*TauxMaj, 0)</f>
        <v>0</v>
      </c>
      <c r="L86" s="2">
        <f>SUM(Ventes[[#This Row],[Prix_Vente]:[Majoration]])</f>
        <v>224.07</v>
      </c>
      <c r="M86" s="2">
        <f xml:space="preserve"> Ventes[[#This Row],[Prix de Vente HT]]*Tx_TVA</f>
        <v>43.133474999999997</v>
      </c>
      <c r="N86" s="2">
        <f>+Ventes[[#This Row],[Prix de Vente HT]]+Ventes[[#This Row],[Montant TVA]]</f>
        <v>267.20347499999997</v>
      </c>
    </row>
    <row r="87" spans="1:14">
      <c r="A87" t="str">
        <f>IF(Ventes[[#This Row],[Sale_Date]]=Ventes[[#This Row],[Sale_Date]],"ID_V "&amp;TEXT(B87,"YYYY MMDD")&amp;"-"&amp;TEXT(ROW(),"000"),"ID…")</f>
        <v>ID_V YYYY 12DD-087</v>
      </c>
      <c r="B87" s="26">
        <f t="shared" si="2"/>
        <v>45268</v>
      </c>
      <c r="C87" t="str">
        <f>_xlfn.XLOOKUP(Ventes[[#This Row],[Product_Name]],Tab_Produits[Product_Line],Tab_Produits[ID_Product],"Choisir Votre Produit")</f>
        <v>ID_P Foo 0004</v>
      </c>
      <c r="D87" s="27" t="s">
        <v>513</v>
      </c>
      <c r="E87" s="27" t="str">
        <f>+Tab_Clients[[#This Row],[Client_Name]]</f>
        <v>Rakesh Chopra</v>
      </c>
      <c r="F87" s="27" t="str">
        <f>_xlfn.XLOOKUP(Ventes[[#This Row],[Client_Name]],Tab_Clients[Client_Name],Tab_Clients[Customer Type],"Nouveau")</f>
        <v>Member</v>
      </c>
      <c r="G87" s="28">
        <v>2</v>
      </c>
      <c r="H87" s="6">
        <f>_xlfn.XLOOKUP(Ventes[[#This Row],[Product_Name]],Tab_Produits[Product_Line],Tab_Produits[Coût_Unitaire],"0")</f>
        <v>54.84</v>
      </c>
      <c r="I87" s="2">
        <f t="shared" si="3"/>
        <v>109.68</v>
      </c>
      <c r="J87" s="2">
        <f>IF(AND(WORKDAY(Ventes[[#This Row],[Sale_Date]],2)&gt;=5,Ventes[[#This Row],[Quantity]]&gt;=7,+Ventes[[#This Row],[Customer Type]]="Member"),-Ventes[[#This Row],[Prix_Vente]]*TX_Remise,0)</f>
        <v>0</v>
      </c>
      <c r="K87" s="2">
        <f>IF(AND(WEEKDAY(Ventes[[#This Row],[Sale_Date]],2)=7, Ventes[[#This Row],[Product_Price]]&gt;7), Ventes[[#This Row],[Prix_Vente]]*TauxMaj, 0)</f>
        <v>0</v>
      </c>
      <c r="L87" s="2">
        <f>SUM(Ventes[[#This Row],[Prix_Vente]:[Majoration]])</f>
        <v>109.68</v>
      </c>
      <c r="M87" s="2">
        <f xml:space="preserve"> Ventes[[#This Row],[Prix de Vente HT]]*Tx_TVA</f>
        <v>21.113400000000002</v>
      </c>
      <c r="N87" s="2">
        <f>+Ventes[[#This Row],[Prix de Vente HT]]+Ventes[[#This Row],[Montant TVA]]</f>
        <v>130.79340000000002</v>
      </c>
    </row>
    <row r="88" spans="1:14">
      <c r="A88" t="str">
        <f>IF(Ventes[[#This Row],[Sale_Date]]=Ventes[[#This Row],[Sale_Date]],"ID_V "&amp;TEXT(B88,"YYYY MMDD")&amp;"-"&amp;TEXT(ROW(),"000"),"ID…")</f>
        <v>ID_V YYYY 12DD-088</v>
      </c>
      <c r="B88" s="26">
        <f t="shared" si="2"/>
        <v>45268</v>
      </c>
      <c r="C88" t="str">
        <f>_xlfn.XLOOKUP(Ventes[[#This Row],[Product_Name]],Tab_Produits[Product_Line],Tab_Produits[ID_Product],"Choisir Votre Produit")</f>
        <v>ID_P Hom 0003</v>
      </c>
      <c r="D88" s="27" t="s">
        <v>512</v>
      </c>
      <c r="E88" s="27" t="str">
        <f>+Tab_Clients[[#This Row],[Client_Name]]</f>
        <v>Amit Banerjee</v>
      </c>
      <c r="F88" s="27" t="str">
        <f>_xlfn.XLOOKUP(Ventes[[#This Row],[Client_Name]],Tab_Clients[Client_Name],Tab_Clients[Customer Type],"Nouveau")</f>
        <v>Member</v>
      </c>
      <c r="G88" s="28">
        <v>9</v>
      </c>
      <c r="H88" s="6">
        <f>_xlfn.XLOOKUP(Ventes[[#This Row],[Product_Name]],Tab_Produits[Product_Line],Tab_Produits[Coût_Unitaire],"0")</f>
        <v>73.56</v>
      </c>
      <c r="I88" s="2">
        <f t="shared" si="3"/>
        <v>662.04</v>
      </c>
      <c r="J88" s="2">
        <f>IF(AND(WORKDAY(Ventes[[#This Row],[Sale_Date]],2)&gt;=5,Ventes[[#This Row],[Quantity]]&gt;=7,+Ventes[[#This Row],[Customer Type]]="Member"),-Ventes[[#This Row],[Prix_Vente]]*TX_Remise,0)</f>
        <v>-165.51</v>
      </c>
      <c r="K88" s="2">
        <f>IF(AND(WEEKDAY(Ventes[[#This Row],[Sale_Date]],2)=7, Ventes[[#This Row],[Product_Price]]&gt;7), Ventes[[#This Row],[Prix_Vente]]*TauxMaj, 0)</f>
        <v>0</v>
      </c>
      <c r="L88" s="2">
        <f>SUM(Ventes[[#This Row],[Prix_Vente]:[Majoration]])</f>
        <v>496.53</v>
      </c>
      <c r="M88" s="2">
        <f xml:space="preserve"> Ventes[[#This Row],[Prix de Vente HT]]*Tx_TVA</f>
        <v>95.582025000000002</v>
      </c>
      <c r="N88" s="2">
        <f>+Ventes[[#This Row],[Prix de Vente HT]]+Ventes[[#This Row],[Montant TVA]]</f>
        <v>592.11202500000002</v>
      </c>
    </row>
    <row r="89" spans="1:14">
      <c r="A89" t="str">
        <f>IF(Ventes[[#This Row],[Sale_Date]]=Ventes[[#This Row],[Sale_Date]],"ID_V "&amp;TEXT(B89,"YYYY MMDD")&amp;"-"&amp;TEXT(ROW(),"000"),"ID…")</f>
        <v>ID_V YYYY 12DD-089</v>
      </c>
      <c r="B89" s="26">
        <f t="shared" si="2"/>
        <v>45268</v>
      </c>
      <c r="C89" t="str">
        <f>_xlfn.XLOOKUP(Ventes[[#This Row],[Product_Name]],Tab_Produits[Product_Line],Tab_Produits[ID_Product],"Choisir Votre Produit")</f>
        <v>ID_P Hom 0003</v>
      </c>
      <c r="D89" s="27" t="s">
        <v>512</v>
      </c>
      <c r="E89" s="27" t="str">
        <f>+Tab_Clients[[#This Row],[Client_Name]]</f>
        <v>Sita Singh</v>
      </c>
      <c r="F89" s="27" t="str">
        <f>_xlfn.XLOOKUP(Ventes[[#This Row],[Client_Name]],Tab_Clients[Client_Name],Tab_Clients[Customer Type],"Nouveau")</f>
        <v>Normal</v>
      </c>
      <c r="G89" s="28">
        <v>1</v>
      </c>
      <c r="H89" s="6">
        <f>_xlfn.XLOOKUP(Ventes[[#This Row],[Product_Name]],Tab_Produits[Product_Line],Tab_Produits[Coût_Unitaire],"0")</f>
        <v>73.56</v>
      </c>
      <c r="I89" s="2">
        <f t="shared" si="3"/>
        <v>73.56</v>
      </c>
      <c r="J89" s="2">
        <f>IF(AND(WORKDAY(Ventes[[#This Row],[Sale_Date]],2)&gt;=5,Ventes[[#This Row],[Quantity]]&gt;=7,+Ventes[[#This Row],[Customer Type]]="Member"),-Ventes[[#This Row],[Prix_Vente]]*TX_Remise,0)</f>
        <v>0</v>
      </c>
      <c r="K89" s="2">
        <f>IF(AND(WEEKDAY(Ventes[[#This Row],[Sale_Date]],2)=7, Ventes[[#This Row],[Product_Price]]&gt;7), Ventes[[#This Row],[Prix_Vente]]*TauxMaj, 0)</f>
        <v>0</v>
      </c>
      <c r="L89" s="2">
        <f>SUM(Ventes[[#This Row],[Prix_Vente]:[Majoration]])</f>
        <v>73.56</v>
      </c>
      <c r="M89" s="2">
        <f xml:space="preserve"> Ventes[[#This Row],[Prix de Vente HT]]*Tx_TVA</f>
        <v>14.160300000000001</v>
      </c>
      <c r="N89" s="2">
        <f>+Ventes[[#This Row],[Prix de Vente HT]]+Ventes[[#This Row],[Montant TVA]]</f>
        <v>87.720300000000009</v>
      </c>
    </row>
    <row r="90" spans="1:14">
      <c r="A90" t="str">
        <f>IF(Ventes[[#This Row],[Sale_Date]]=Ventes[[#This Row],[Sale_Date]],"ID_V "&amp;TEXT(B90,"YYYY MMDD")&amp;"-"&amp;TEXT(ROW(),"000"),"ID…")</f>
        <v>ID_V YYYY 12DD-090</v>
      </c>
      <c r="B90" s="26">
        <f t="shared" si="2"/>
        <v>45269</v>
      </c>
      <c r="C90" t="str">
        <f>_xlfn.XLOOKUP(Ventes[[#This Row],[Product_Name]],Tab_Produits[Product_Line],Tab_Produits[ID_Product],"Choisir Votre Produit")</f>
        <v>ID_P Hea 0001</v>
      </c>
      <c r="D90" s="27" t="s">
        <v>510</v>
      </c>
      <c r="E90" s="27" t="str">
        <f>+Tab_Clients[[#This Row],[Client_Name]]</f>
        <v>Aditya Bansal</v>
      </c>
      <c r="F90" s="27" t="str">
        <f>_xlfn.XLOOKUP(Ventes[[#This Row],[Client_Name]],Tab_Clients[Client_Name],Tab_Clients[Customer Type],"Nouveau")</f>
        <v>Member</v>
      </c>
      <c r="G90" s="28">
        <v>1</v>
      </c>
      <c r="H90" s="6">
        <f>_xlfn.XLOOKUP(Ventes[[#This Row],[Product_Name]],Tab_Produits[Product_Line],Tab_Produits[Coût_Unitaire],"0")</f>
        <v>74.69</v>
      </c>
      <c r="I90" s="2">
        <f t="shared" si="3"/>
        <v>74.69</v>
      </c>
      <c r="J90" s="2">
        <f>IF(AND(WORKDAY(Ventes[[#This Row],[Sale_Date]],2)&gt;=5,Ventes[[#This Row],[Quantity]]&gt;=7,+Ventes[[#This Row],[Customer Type]]="Member"),-Ventes[[#This Row],[Prix_Vente]]*TX_Remise,0)</f>
        <v>0</v>
      </c>
      <c r="K90" s="2">
        <f>IF(AND(WEEKDAY(Ventes[[#This Row],[Sale_Date]],2)=7, Ventes[[#This Row],[Product_Price]]&gt;7), Ventes[[#This Row],[Prix_Vente]]*TauxMaj, 0)</f>
        <v>0</v>
      </c>
      <c r="L90" s="2">
        <f>SUM(Ventes[[#This Row],[Prix_Vente]:[Majoration]])</f>
        <v>74.69</v>
      </c>
      <c r="M90" s="2">
        <f xml:space="preserve"> Ventes[[#This Row],[Prix de Vente HT]]*Tx_TVA</f>
        <v>14.377825</v>
      </c>
      <c r="N90" s="2">
        <f>+Ventes[[#This Row],[Prix de Vente HT]]+Ventes[[#This Row],[Montant TVA]]</f>
        <v>89.067824999999999</v>
      </c>
    </row>
    <row r="91" spans="1:14">
      <c r="A91" t="str">
        <f>IF(Ventes[[#This Row],[Sale_Date]]=Ventes[[#This Row],[Sale_Date]],"ID_V "&amp;TEXT(B91,"YYYY MMDD")&amp;"-"&amp;TEXT(ROW(),"000"),"ID…")</f>
        <v>ID_V YYYY 12DD-091</v>
      </c>
      <c r="B91" s="26">
        <f t="shared" si="2"/>
        <v>45269</v>
      </c>
      <c r="C91" t="str">
        <f>_xlfn.XLOOKUP(Ventes[[#This Row],[Product_Name]],Tab_Produits[Product_Line],Tab_Produits[ID_Product],"Choisir Votre Produit")</f>
        <v>ID_P Foo 0004</v>
      </c>
      <c r="D91" s="27" t="s">
        <v>513</v>
      </c>
      <c r="E91" s="27" t="str">
        <f>+Tab_Clients[[#This Row],[Client_Name]]</f>
        <v>Riya Joshi</v>
      </c>
      <c r="F91" s="27" t="str">
        <f>_xlfn.XLOOKUP(Ventes[[#This Row],[Client_Name]],Tab_Clients[Client_Name],Tab_Clients[Customer Type],"Nouveau")</f>
        <v>Member</v>
      </c>
      <c r="G91" s="28">
        <v>5</v>
      </c>
      <c r="H91" s="6">
        <f>_xlfn.XLOOKUP(Ventes[[#This Row],[Product_Name]],Tab_Produits[Product_Line],Tab_Produits[Coût_Unitaire],"0")</f>
        <v>54.84</v>
      </c>
      <c r="I91" s="2">
        <f t="shared" si="3"/>
        <v>274.20000000000005</v>
      </c>
      <c r="J91" s="2">
        <f>IF(AND(WORKDAY(Ventes[[#This Row],[Sale_Date]],2)&gt;=5,Ventes[[#This Row],[Quantity]]&gt;=7,+Ventes[[#This Row],[Customer Type]]="Member"),-Ventes[[#This Row],[Prix_Vente]]*TX_Remise,0)</f>
        <v>0</v>
      </c>
      <c r="K91" s="2">
        <f>IF(AND(WEEKDAY(Ventes[[#This Row],[Sale_Date]],2)=7, Ventes[[#This Row],[Product_Price]]&gt;7), Ventes[[#This Row],[Prix_Vente]]*TauxMaj, 0)</f>
        <v>0</v>
      </c>
      <c r="L91" s="2">
        <f>SUM(Ventes[[#This Row],[Prix_Vente]:[Majoration]])</f>
        <v>274.20000000000005</v>
      </c>
      <c r="M91" s="2">
        <f xml:space="preserve"> Ventes[[#This Row],[Prix de Vente HT]]*Tx_TVA</f>
        <v>52.783500000000011</v>
      </c>
      <c r="N91" s="2">
        <f>+Ventes[[#This Row],[Prix de Vente HT]]+Ventes[[#This Row],[Montant TVA]]</f>
        <v>326.98350000000005</v>
      </c>
    </row>
    <row r="92" spans="1:14">
      <c r="A92" t="str">
        <f>IF(Ventes[[#This Row],[Sale_Date]]=Ventes[[#This Row],[Sale_Date]],"ID_V "&amp;TEXT(B92,"YYYY MMDD")&amp;"-"&amp;TEXT(ROW(),"000"),"ID…")</f>
        <v>ID_V YYYY 12DD-092</v>
      </c>
      <c r="B92" s="26">
        <f t="shared" si="2"/>
        <v>45269</v>
      </c>
      <c r="C92" t="str">
        <f>_xlfn.XLOOKUP(Ventes[[#This Row],[Product_Name]],Tab_Produits[Product_Line],Tab_Produits[ID_Product],"Choisir Votre Produit")</f>
        <v>ID_P Hom 0003</v>
      </c>
      <c r="D92" s="27" t="s">
        <v>512</v>
      </c>
      <c r="E92" s="27" t="str">
        <f>+Tab_Clients[[#This Row],[Client_Name]]</f>
        <v>Amit Banerjee</v>
      </c>
      <c r="F92" s="27" t="str">
        <f>_xlfn.XLOOKUP(Ventes[[#This Row],[Client_Name]],Tab_Clients[Client_Name],Tab_Clients[Customer Type],"Nouveau")</f>
        <v>Member</v>
      </c>
      <c r="G92" s="28">
        <v>6</v>
      </c>
      <c r="H92" s="6">
        <f>_xlfn.XLOOKUP(Ventes[[#This Row],[Product_Name]],Tab_Produits[Product_Line],Tab_Produits[Coût_Unitaire],"0")</f>
        <v>73.56</v>
      </c>
      <c r="I92" s="2">
        <f t="shared" si="3"/>
        <v>441.36</v>
      </c>
      <c r="J92" s="2">
        <f>IF(AND(WORKDAY(Ventes[[#This Row],[Sale_Date]],2)&gt;=5,Ventes[[#This Row],[Quantity]]&gt;=7,+Ventes[[#This Row],[Customer Type]]="Member"),-Ventes[[#This Row],[Prix_Vente]]*TX_Remise,0)</f>
        <v>0</v>
      </c>
      <c r="K92" s="2">
        <f>IF(AND(WEEKDAY(Ventes[[#This Row],[Sale_Date]],2)=7, Ventes[[#This Row],[Product_Price]]&gt;7), Ventes[[#This Row],[Prix_Vente]]*TauxMaj, 0)</f>
        <v>0</v>
      </c>
      <c r="L92" s="2">
        <f>SUM(Ventes[[#This Row],[Prix_Vente]:[Majoration]])</f>
        <v>441.36</v>
      </c>
      <c r="M92" s="2">
        <f xml:space="preserve"> Ventes[[#This Row],[Prix de Vente HT]]*Tx_TVA</f>
        <v>84.961800000000011</v>
      </c>
      <c r="N92" s="2">
        <f>+Ventes[[#This Row],[Prix de Vente HT]]+Ventes[[#This Row],[Montant TVA]]</f>
        <v>526.32180000000005</v>
      </c>
    </row>
    <row r="93" spans="1:14">
      <c r="A93" t="str">
        <f>IF(Ventes[[#This Row],[Sale_Date]]=Ventes[[#This Row],[Sale_Date]],"ID_V "&amp;TEXT(B93,"YYYY MMDD")&amp;"-"&amp;TEXT(ROW(),"000"),"ID…")</f>
        <v>ID_V YYYY 12DD-093</v>
      </c>
      <c r="B93" s="26">
        <f t="shared" si="2"/>
        <v>45269</v>
      </c>
      <c r="C93" t="str">
        <f>_xlfn.XLOOKUP(Ventes[[#This Row],[Product_Name]],Tab_Produits[Product_Line],Tab_Produits[ID_Product],"Choisir Votre Produit")</f>
        <v>ID_P Hom 0003</v>
      </c>
      <c r="D93" s="27" t="s">
        <v>512</v>
      </c>
      <c r="E93" s="27" t="str">
        <f>+Tab_Clients[[#This Row],[Client_Name]]</f>
        <v>Riya Joshi</v>
      </c>
      <c r="F93" s="27" t="str">
        <f>_xlfn.XLOOKUP(Ventes[[#This Row],[Client_Name]],Tab_Clients[Client_Name],Tab_Clients[Customer Type],"Nouveau")</f>
        <v>Member</v>
      </c>
      <c r="G93" s="28">
        <v>4</v>
      </c>
      <c r="H93" s="6">
        <f>_xlfn.XLOOKUP(Ventes[[#This Row],[Product_Name]],Tab_Produits[Product_Line],Tab_Produits[Coût_Unitaire],"0")</f>
        <v>73.56</v>
      </c>
      <c r="I93" s="2">
        <f t="shared" si="3"/>
        <v>294.24</v>
      </c>
      <c r="J93" s="2">
        <f>IF(AND(WORKDAY(Ventes[[#This Row],[Sale_Date]],2)&gt;=5,Ventes[[#This Row],[Quantity]]&gt;=7,+Ventes[[#This Row],[Customer Type]]="Member"),-Ventes[[#This Row],[Prix_Vente]]*TX_Remise,0)</f>
        <v>0</v>
      </c>
      <c r="K93" s="2">
        <f>IF(AND(WEEKDAY(Ventes[[#This Row],[Sale_Date]],2)=7, Ventes[[#This Row],[Product_Price]]&gt;7), Ventes[[#This Row],[Prix_Vente]]*TauxMaj, 0)</f>
        <v>0</v>
      </c>
      <c r="L93" s="2">
        <f>SUM(Ventes[[#This Row],[Prix_Vente]:[Majoration]])</f>
        <v>294.24</v>
      </c>
      <c r="M93" s="2">
        <f xml:space="preserve"> Ventes[[#This Row],[Prix de Vente HT]]*Tx_TVA</f>
        <v>56.641200000000005</v>
      </c>
      <c r="N93" s="2">
        <f>+Ventes[[#This Row],[Prix de Vente HT]]+Ventes[[#This Row],[Montant TVA]]</f>
        <v>350.88120000000004</v>
      </c>
    </row>
    <row r="94" spans="1:14">
      <c r="A94" t="str">
        <f>IF(Ventes[[#This Row],[Sale_Date]]=Ventes[[#This Row],[Sale_Date]],"ID_V "&amp;TEXT(B94,"YYYY MMDD")&amp;"-"&amp;TEXT(ROW(),"000"),"ID…")</f>
        <v>ID_V YYYY 12DD-094</v>
      </c>
      <c r="B94" s="26">
        <f t="shared" si="2"/>
        <v>45270</v>
      </c>
      <c r="C94" t="str">
        <f>_xlfn.XLOOKUP(Ventes[[#This Row],[Product_Name]],Tab_Produits[Product_Line],Tab_Produits[ID_Product],"Choisir Votre Produit")</f>
        <v>ID_P Hea 0001</v>
      </c>
      <c r="D94" s="27" t="s">
        <v>510</v>
      </c>
      <c r="E94" s="27" t="str">
        <f>+Tab_Clients[[#This Row],[Client_Name]]</f>
        <v>Karan Sharma</v>
      </c>
      <c r="F94" s="27" t="str">
        <f>_xlfn.XLOOKUP(Ventes[[#This Row],[Client_Name]],Tab_Clients[Client_Name],Tab_Clients[Customer Type],"Nouveau")</f>
        <v>Member</v>
      </c>
      <c r="G94" s="28">
        <v>9</v>
      </c>
      <c r="H94" s="6">
        <f>_xlfn.XLOOKUP(Ventes[[#This Row],[Product_Name]],Tab_Produits[Product_Line],Tab_Produits[Coût_Unitaire],"0")</f>
        <v>74.69</v>
      </c>
      <c r="I94" s="2">
        <f t="shared" si="3"/>
        <v>672.21</v>
      </c>
      <c r="J94" s="2">
        <f>IF(AND(WORKDAY(Ventes[[#This Row],[Sale_Date]],2)&gt;=5,Ventes[[#This Row],[Quantity]]&gt;=7,+Ventes[[#This Row],[Customer Type]]="Member"),-Ventes[[#This Row],[Prix_Vente]]*TX_Remise,0)</f>
        <v>-168.05250000000001</v>
      </c>
      <c r="K94" s="2">
        <f>IF(AND(WEEKDAY(Ventes[[#This Row],[Sale_Date]],2)=7, Ventes[[#This Row],[Product_Price]]&gt;7), Ventes[[#This Row],[Prix_Vente]]*TauxMaj, 0)</f>
        <v>13.4442</v>
      </c>
      <c r="L94" s="2">
        <f>SUM(Ventes[[#This Row],[Prix_Vente]:[Majoration]])</f>
        <v>517.60170000000005</v>
      </c>
      <c r="M94" s="2">
        <f xml:space="preserve"> Ventes[[#This Row],[Prix de Vente HT]]*Tx_TVA</f>
        <v>99.638327250000017</v>
      </c>
      <c r="N94" s="2">
        <f>+Ventes[[#This Row],[Prix de Vente HT]]+Ventes[[#This Row],[Montant TVA]]</f>
        <v>617.24002725000003</v>
      </c>
    </row>
    <row r="95" spans="1:14">
      <c r="A95" t="str">
        <f>IF(Ventes[[#This Row],[Sale_Date]]=Ventes[[#This Row],[Sale_Date]],"ID_V "&amp;TEXT(B95,"YYYY MMDD")&amp;"-"&amp;TEXT(ROW(),"000"),"ID…")</f>
        <v>ID_V YYYY 12DD-095</v>
      </c>
      <c r="B95" s="26">
        <f t="shared" si="2"/>
        <v>45270</v>
      </c>
      <c r="C95" t="str">
        <f>_xlfn.XLOOKUP(Ventes[[#This Row],[Product_Name]],Tab_Produits[Product_Line],Tab_Produits[ID_Product],"Choisir Votre Produit")</f>
        <v>ID_P Foo 0004</v>
      </c>
      <c r="D95" s="27" t="s">
        <v>513</v>
      </c>
      <c r="E95" s="27" t="str">
        <f>+Tab_Clients[[#This Row],[Client_Name]]</f>
        <v>Lakshmi Sharma</v>
      </c>
      <c r="F95" s="27" t="str">
        <f>_xlfn.XLOOKUP(Ventes[[#This Row],[Client_Name]],Tab_Clients[Client_Name],Tab_Clients[Customer Type],"Nouveau")</f>
        <v>Member</v>
      </c>
      <c r="G95" s="28">
        <v>9</v>
      </c>
      <c r="H95" s="6">
        <f>_xlfn.XLOOKUP(Ventes[[#This Row],[Product_Name]],Tab_Produits[Product_Line],Tab_Produits[Coût_Unitaire],"0")</f>
        <v>54.84</v>
      </c>
      <c r="I95" s="2">
        <f t="shared" si="3"/>
        <v>493.56000000000006</v>
      </c>
      <c r="J95" s="2">
        <f>IF(AND(WORKDAY(Ventes[[#This Row],[Sale_Date]],2)&gt;=5,Ventes[[#This Row],[Quantity]]&gt;=7,+Ventes[[#This Row],[Customer Type]]="Member"),-Ventes[[#This Row],[Prix_Vente]]*TX_Remise,0)</f>
        <v>-123.39000000000001</v>
      </c>
      <c r="K95" s="2">
        <f>IF(AND(WEEKDAY(Ventes[[#This Row],[Sale_Date]],2)=7, Ventes[[#This Row],[Product_Price]]&gt;7), Ventes[[#This Row],[Prix_Vente]]*TauxMaj, 0)</f>
        <v>9.8712000000000018</v>
      </c>
      <c r="L95" s="2">
        <f>SUM(Ventes[[#This Row],[Prix_Vente]:[Majoration]])</f>
        <v>380.04120000000006</v>
      </c>
      <c r="M95" s="2">
        <f xml:space="preserve"> Ventes[[#This Row],[Prix de Vente HT]]*Tx_TVA</f>
        <v>73.157931000000019</v>
      </c>
      <c r="N95" s="2">
        <f>+Ventes[[#This Row],[Prix de Vente HT]]+Ventes[[#This Row],[Montant TVA]]</f>
        <v>453.19913100000008</v>
      </c>
    </row>
    <row r="96" spans="1:14">
      <c r="A96" t="str">
        <f>IF(Ventes[[#This Row],[Sale_Date]]=Ventes[[#This Row],[Sale_Date]],"ID_V "&amp;TEXT(B96,"YYYY MMDD")&amp;"-"&amp;TEXT(ROW(),"000"),"ID…")</f>
        <v>ID_V YYYY 12DD-096</v>
      </c>
      <c r="B96" s="26">
        <f t="shared" si="2"/>
        <v>45270</v>
      </c>
      <c r="C96" t="str">
        <f>_xlfn.XLOOKUP(Ventes[[#This Row],[Product_Name]],Tab_Produits[Product_Line],Tab_Produits[ID_Product],"Choisir Votre Produit")</f>
        <v>ID_P Hom 0003</v>
      </c>
      <c r="D96" s="27" t="s">
        <v>512</v>
      </c>
      <c r="E96" s="27" t="str">
        <f>+Tab_Clients[[#This Row],[Client_Name]]</f>
        <v>Krishna Gupta</v>
      </c>
      <c r="F96" s="27" t="str">
        <f>_xlfn.XLOOKUP(Ventes[[#This Row],[Client_Name]],Tab_Clients[Client_Name],Tab_Clients[Customer Type],"Nouveau")</f>
        <v>Member</v>
      </c>
      <c r="G96" s="28">
        <v>10</v>
      </c>
      <c r="H96" s="6">
        <f>_xlfn.XLOOKUP(Ventes[[#This Row],[Product_Name]],Tab_Produits[Product_Line],Tab_Produits[Coût_Unitaire],"0")</f>
        <v>73.56</v>
      </c>
      <c r="I96" s="2">
        <f t="shared" si="3"/>
        <v>735.6</v>
      </c>
      <c r="J96" s="2">
        <f>IF(AND(WORKDAY(Ventes[[#This Row],[Sale_Date]],2)&gt;=5,Ventes[[#This Row],[Quantity]]&gt;=7,+Ventes[[#This Row],[Customer Type]]="Member"),-Ventes[[#This Row],[Prix_Vente]]*TX_Remise,0)</f>
        <v>-183.9</v>
      </c>
      <c r="K96" s="2">
        <f>IF(AND(WEEKDAY(Ventes[[#This Row],[Sale_Date]],2)=7, Ventes[[#This Row],[Product_Price]]&gt;7), Ventes[[#This Row],[Prix_Vente]]*TauxMaj, 0)</f>
        <v>14.712000000000002</v>
      </c>
      <c r="L96" s="2">
        <f>SUM(Ventes[[#This Row],[Prix_Vente]:[Majoration]])</f>
        <v>566.41200000000003</v>
      </c>
      <c r="M96" s="2">
        <f xml:space="preserve"> Ventes[[#This Row],[Prix de Vente HT]]*Tx_TVA</f>
        <v>109.03431</v>
      </c>
      <c r="N96" s="2">
        <f>+Ventes[[#This Row],[Prix de Vente HT]]+Ventes[[#This Row],[Montant TVA]]</f>
        <v>675.44631000000004</v>
      </c>
    </row>
    <row r="97" spans="1:14">
      <c r="A97" t="str">
        <f>IF(Ventes[[#This Row],[Sale_Date]]=Ventes[[#This Row],[Sale_Date]],"ID_V "&amp;TEXT(B97,"YYYY MMDD")&amp;"-"&amp;TEXT(ROW(),"000"),"ID…")</f>
        <v>ID_V YYYY 12DD-097</v>
      </c>
      <c r="B97" s="26">
        <f t="shared" si="2"/>
        <v>45270</v>
      </c>
      <c r="C97" t="str">
        <f>_xlfn.XLOOKUP(Ventes[[#This Row],[Product_Name]],Tab_Produits[Product_Line],Tab_Produits[ID_Product],"Choisir Votre Produit")</f>
        <v>ID_P Hom 0003</v>
      </c>
      <c r="D97" s="27" t="s">
        <v>512</v>
      </c>
      <c r="E97" s="27" t="str">
        <f>+Tab_Clients[[#This Row],[Client_Name]]</f>
        <v>Sunil Gupta</v>
      </c>
      <c r="F97" s="27" t="str">
        <f>_xlfn.XLOOKUP(Ventes[[#This Row],[Client_Name]],Tab_Clients[Client_Name],Tab_Clients[Customer Type],"Nouveau")</f>
        <v>Normal</v>
      </c>
      <c r="G97" s="28">
        <v>3</v>
      </c>
      <c r="H97" s="6">
        <f>_xlfn.XLOOKUP(Ventes[[#This Row],[Product_Name]],Tab_Produits[Product_Line],Tab_Produits[Coût_Unitaire],"0")</f>
        <v>73.56</v>
      </c>
      <c r="I97" s="2">
        <f t="shared" si="3"/>
        <v>220.68</v>
      </c>
      <c r="J97" s="2">
        <f>IF(AND(WORKDAY(Ventes[[#This Row],[Sale_Date]],2)&gt;=5,Ventes[[#This Row],[Quantity]]&gt;=7,+Ventes[[#This Row],[Customer Type]]="Member"),-Ventes[[#This Row],[Prix_Vente]]*TX_Remise,0)</f>
        <v>0</v>
      </c>
      <c r="K97" s="2">
        <f>IF(AND(WEEKDAY(Ventes[[#This Row],[Sale_Date]],2)=7, Ventes[[#This Row],[Product_Price]]&gt;7), Ventes[[#This Row],[Prix_Vente]]*TauxMaj, 0)</f>
        <v>4.4136000000000006</v>
      </c>
      <c r="L97" s="2">
        <f>SUM(Ventes[[#This Row],[Prix_Vente]:[Majoration]])</f>
        <v>225.09360000000001</v>
      </c>
      <c r="M97" s="2">
        <f xml:space="preserve"> Ventes[[#This Row],[Prix de Vente HT]]*Tx_TVA</f>
        <v>43.330518000000005</v>
      </c>
      <c r="N97" s="2">
        <f>+Ventes[[#This Row],[Prix de Vente HT]]+Ventes[[#This Row],[Montant TVA]]</f>
        <v>268.42411800000002</v>
      </c>
    </row>
    <row r="98" spans="1:14">
      <c r="A98" t="str">
        <f>IF(Ventes[[#This Row],[Sale_Date]]=Ventes[[#This Row],[Sale_Date]],"ID_V "&amp;TEXT(B98,"YYYY MMDD")&amp;"-"&amp;TEXT(ROW(),"000"),"ID…")</f>
        <v>ID_V YYYY 12DD-098</v>
      </c>
      <c r="B98" s="26">
        <f t="shared" si="2"/>
        <v>45271</v>
      </c>
      <c r="C98" t="str">
        <f>_xlfn.XLOOKUP(Ventes[[#This Row],[Product_Name]],Tab_Produits[Product_Line],Tab_Produits[ID_Product],"Choisir Votre Produit")</f>
        <v>ID_P Hea 0001</v>
      </c>
      <c r="D98" s="27" t="s">
        <v>510</v>
      </c>
      <c r="E98" s="27" t="str">
        <f>+Tab_Clients[[#This Row],[Client_Name]]</f>
        <v>Rakesh Patel</v>
      </c>
      <c r="F98" s="27" t="str">
        <f>_xlfn.XLOOKUP(Ventes[[#This Row],[Client_Name]],Tab_Clients[Client_Name],Tab_Clients[Customer Type],"Nouveau")</f>
        <v>Member</v>
      </c>
      <c r="G98" s="28">
        <v>9</v>
      </c>
      <c r="H98" s="6">
        <f>_xlfn.XLOOKUP(Ventes[[#This Row],[Product_Name]],Tab_Produits[Product_Line],Tab_Produits[Coût_Unitaire],"0")</f>
        <v>74.69</v>
      </c>
      <c r="I98" s="2">
        <f t="shared" si="3"/>
        <v>672.21</v>
      </c>
      <c r="J98" s="2">
        <f>IF(AND(WORKDAY(Ventes[[#This Row],[Sale_Date]],2)&gt;=5,Ventes[[#This Row],[Quantity]]&gt;=7,+Ventes[[#This Row],[Customer Type]]="Member"),-Ventes[[#This Row],[Prix_Vente]]*TX_Remise,0)</f>
        <v>-168.05250000000001</v>
      </c>
      <c r="K98" s="2">
        <f>IF(AND(WEEKDAY(Ventes[[#This Row],[Sale_Date]],2)=7, Ventes[[#This Row],[Product_Price]]&gt;7), Ventes[[#This Row],[Prix_Vente]]*TauxMaj, 0)</f>
        <v>0</v>
      </c>
      <c r="L98" s="2">
        <f>SUM(Ventes[[#This Row],[Prix_Vente]:[Majoration]])</f>
        <v>504.15750000000003</v>
      </c>
      <c r="M98" s="2">
        <f xml:space="preserve"> Ventes[[#This Row],[Prix de Vente HT]]*Tx_TVA</f>
        <v>97.050318750000002</v>
      </c>
      <c r="N98" s="2">
        <f>+Ventes[[#This Row],[Prix de Vente HT]]+Ventes[[#This Row],[Montant TVA]]</f>
        <v>601.20781875</v>
      </c>
    </row>
    <row r="99" spans="1:14">
      <c r="A99" t="str">
        <f>IF(Ventes[[#This Row],[Sale_Date]]=Ventes[[#This Row],[Sale_Date]],"ID_V "&amp;TEXT(B99,"YYYY MMDD")&amp;"-"&amp;TEXT(ROW(),"000"),"ID…")</f>
        <v>ID_V YYYY 12DD-099</v>
      </c>
      <c r="B99" s="26">
        <f t="shared" si="2"/>
        <v>45271</v>
      </c>
      <c r="C99" t="str">
        <f>_xlfn.XLOOKUP(Ventes[[#This Row],[Product_Name]],Tab_Produits[Product_Line],Tab_Produits[ID_Product],"Choisir Votre Produit")</f>
        <v>ID_P Foo 0004</v>
      </c>
      <c r="D99" s="27" t="s">
        <v>513</v>
      </c>
      <c r="E99" s="27" t="str">
        <f>+Tab_Clients[[#This Row],[Client_Name]]</f>
        <v>Nikhil Singh</v>
      </c>
      <c r="F99" s="27" t="str">
        <f>_xlfn.XLOOKUP(Ventes[[#This Row],[Client_Name]],Tab_Clients[Client_Name],Tab_Clients[Customer Type],"Nouveau")</f>
        <v>Member</v>
      </c>
      <c r="G99" s="28">
        <v>9</v>
      </c>
      <c r="H99" s="6">
        <f>_xlfn.XLOOKUP(Ventes[[#This Row],[Product_Name]],Tab_Produits[Product_Line],Tab_Produits[Coût_Unitaire],"0")</f>
        <v>54.84</v>
      </c>
      <c r="I99" s="2">
        <f t="shared" si="3"/>
        <v>493.56000000000006</v>
      </c>
      <c r="J99" s="2">
        <f>IF(AND(WORKDAY(Ventes[[#This Row],[Sale_Date]],2)&gt;=5,Ventes[[#This Row],[Quantity]]&gt;=7,+Ventes[[#This Row],[Customer Type]]="Member"),-Ventes[[#This Row],[Prix_Vente]]*TX_Remise,0)</f>
        <v>-123.39000000000001</v>
      </c>
      <c r="K99" s="2">
        <f>IF(AND(WEEKDAY(Ventes[[#This Row],[Sale_Date]],2)=7, Ventes[[#This Row],[Product_Price]]&gt;7), Ventes[[#This Row],[Prix_Vente]]*TauxMaj, 0)</f>
        <v>0</v>
      </c>
      <c r="L99" s="2">
        <f>SUM(Ventes[[#This Row],[Prix_Vente]:[Majoration]])</f>
        <v>370.17000000000007</v>
      </c>
      <c r="M99" s="2">
        <f xml:space="preserve"> Ventes[[#This Row],[Prix de Vente HT]]*Tx_TVA</f>
        <v>71.257725000000022</v>
      </c>
      <c r="N99" s="2">
        <f>+Ventes[[#This Row],[Prix de Vente HT]]+Ventes[[#This Row],[Montant TVA]]</f>
        <v>441.42772500000012</v>
      </c>
    </row>
    <row r="100" spans="1:14">
      <c r="A100" t="str">
        <f>IF(Ventes[[#This Row],[Sale_Date]]=Ventes[[#This Row],[Sale_Date]],"ID_V "&amp;TEXT(B100,"YYYY MMDD")&amp;"-"&amp;TEXT(ROW(),"000"),"ID…")</f>
        <v>ID_V YYYY 12DD-100</v>
      </c>
      <c r="B100" s="26">
        <f t="shared" si="2"/>
        <v>45271</v>
      </c>
      <c r="C100" t="str">
        <f>_xlfn.XLOOKUP(Ventes[[#This Row],[Product_Name]],Tab_Produits[Product_Line],Tab_Produits[ID_Product],"Choisir Votre Produit")</f>
        <v>ID_P Hom 0003</v>
      </c>
      <c r="D100" s="27" t="s">
        <v>512</v>
      </c>
      <c r="E100" s="27" t="str">
        <f>+Tab_Clients[[#This Row],[Client_Name]]</f>
        <v>Rahul Rao</v>
      </c>
      <c r="F100" s="27" t="str">
        <f>_xlfn.XLOOKUP(Ventes[[#This Row],[Client_Name]],Tab_Clients[Client_Name],Tab_Clients[Customer Type],"Nouveau")</f>
        <v>Member</v>
      </c>
      <c r="G100" s="28">
        <v>7</v>
      </c>
      <c r="H100" s="6">
        <f>_xlfn.XLOOKUP(Ventes[[#This Row],[Product_Name]],Tab_Produits[Product_Line],Tab_Produits[Coût_Unitaire],"0")</f>
        <v>73.56</v>
      </c>
      <c r="I100" s="2">
        <f t="shared" si="3"/>
        <v>514.92000000000007</v>
      </c>
      <c r="J100" s="2">
        <f>IF(AND(WORKDAY(Ventes[[#This Row],[Sale_Date]],2)&gt;=5,Ventes[[#This Row],[Quantity]]&gt;=7,+Ventes[[#This Row],[Customer Type]]="Member"),-Ventes[[#This Row],[Prix_Vente]]*TX_Remise,0)</f>
        <v>-128.73000000000002</v>
      </c>
      <c r="K100" s="2">
        <f>IF(AND(WEEKDAY(Ventes[[#This Row],[Sale_Date]],2)=7, Ventes[[#This Row],[Product_Price]]&gt;7), Ventes[[#This Row],[Prix_Vente]]*TauxMaj, 0)</f>
        <v>0</v>
      </c>
      <c r="L100" s="2">
        <f>SUM(Ventes[[#This Row],[Prix_Vente]:[Majoration]])</f>
        <v>386.19000000000005</v>
      </c>
      <c r="M100" s="2">
        <f xml:space="preserve"> Ventes[[#This Row],[Prix de Vente HT]]*Tx_TVA</f>
        <v>74.341575000000006</v>
      </c>
      <c r="N100" s="2">
        <f>+Ventes[[#This Row],[Prix de Vente HT]]+Ventes[[#This Row],[Montant TVA]]</f>
        <v>460.53157500000009</v>
      </c>
    </row>
    <row r="101" spans="1:14">
      <c r="A101" t="str">
        <f>IF(Ventes[[#This Row],[Sale_Date]]=Ventes[[#This Row],[Sale_Date]],"ID_V "&amp;TEXT(B101,"YYYY MMDD")&amp;"-"&amp;TEXT(ROW(),"000"),"ID…")</f>
        <v>ID_V YYYY 12DD-101</v>
      </c>
      <c r="B101" s="26">
        <f t="shared" si="2"/>
        <v>45271</v>
      </c>
      <c r="C101" t="str">
        <f>_xlfn.XLOOKUP(Ventes[[#This Row],[Product_Name]],Tab_Produits[Product_Line],Tab_Produits[ID_Product],"Choisir Votre Produit")</f>
        <v>ID_P Hea 0001</v>
      </c>
      <c r="D101" s="27" t="s">
        <v>510</v>
      </c>
      <c r="E101" s="27" t="str">
        <f>+Tab_Clients[[#This Row],[Client_Name]]</f>
        <v>Riya Rao</v>
      </c>
      <c r="F101" s="27" t="str">
        <f>_xlfn.XLOOKUP(Ventes[[#This Row],[Client_Name]],Tab_Clients[Client_Name],Tab_Clients[Customer Type],"Nouveau")</f>
        <v>Normal</v>
      </c>
      <c r="G101" s="28">
        <v>5</v>
      </c>
      <c r="H101" s="6">
        <f>_xlfn.XLOOKUP(Ventes[[#This Row],[Product_Name]],Tab_Produits[Product_Line],Tab_Produits[Coût_Unitaire],"0")</f>
        <v>74.69</v>
      </c>
      <c r="I101" s="2">
        <f t="shared" si="3"/>
        <v>373.45</v>
      </c>
      <c r="J101" s="2">
        <f>IF(AND(WORKDAY(Ventes[[#This Row],[Sale_Date]],2)&gt;=5,Ventes[[#This Row],[Quantity]]&gt;=7,+Ventes[[#This Row],[Customer Type]]="Member"),-Ventes[[#This Row],[Prix_Vente]]*TX_Remise,0)</f>
        <v>0</v>
      </c>
      <c r="K101" s="2">
        <f>IF(AND(WEEKDAY(Ventes[[#This Row],[Sale_Date]],2)=7, Ventes[[#This Row],[Product_Price]]&gt;7), Ventes[[#This Row],[Prix_Vente]]*TauxMaj, 0)</f>
        <v>0</v>
      </c>
      <c r="L101" s="2">
        <f>SUM(Ventes[[#This Row],[Prix_Vente]:[Majoration]])</f>
        <v>373.45</v>
      </c>
      <c r="M101" s="2">
        <f xml:space="preserve"> Ventes[[#This Row],[Prix de Vente HT]]*Tx_TVA</f>
        <v>71.889124999999993</v>
      </c>
      <c r="N101" s="2">
        <f>+Ventes[[#This Row],[Prix de Vente HT]]+Ventes[[#This Row],[Montant TVA]]</f>
        <v>445.33912499999997</v>
      </c>
    </row>
    <row r="102" spans="1:14">
      <c r="A102" t="str">
        <f>IF(Ventes[[#This Row],[Sale_Date]]=Ventes[[#This Row],[Sale_Date]],"ID_V "&amp;TEXT(B102,"YYYY MMDD")&amp;"-"&amp;TEXT(ROW(),"000"),"ID…")</f>
        <v>ID_V YYYY 12DD-102</v>
      </c>
      <c r="B102" s="26">
        <f t="shared" si="2"/>
        <v>45272</v>
      </c>
      <c r="C102" t="str">
        <f>_xlfn.XLOOKUP(Ventes[[#This Row],[Product_Name]],Tab_Produits[Product_Line],Tab_Produits[ID_Product],"Choisir Votre Produit")</f>
        <v>ID_P Ele 0002</v>
      </c>
      <c r="D102" s="27" t="s">
        <v>511</v>
      </c>
      <c r="E102" s="27" t="str">
        <f>+Tab_Clients[[#This Row],[Client_Name]]</f>
        <v>Rahul Banerjee</v>
      </c>
      <c r="F102" s="27" t="str">
        <f>_xlfn.XLOOKUP(Ventes[[#This Row],[Client_Name]],Tab_Clients[Client_Name],Tab_Clients[Customer Type],"Nouveau")</f>
        <v>Member</v>
      </c>
      <c r="G102" s="28">
        <v>3</v>
      </c>
      <c r="H102" s="6">
        <f>_xlfn.XLOOKUP(Ventes[[#This Row],[Product_Name]],Tab_Produits[Product_Line],Tab_Produits[Coût_Unitaire],"0")</f>
        <v>15.28</v>
      </c>
      <c r="I102" s="2">
        <f t="shared" si="3"/>
        <v>45.839999999999996</v>
      </c>
      <c r="J102" s="2">
        <f>IF(AND(WORKDAY(Ventes[[#This Row],[Sale_Date]],2)&gt;=5,Ventes[[#This Row],[Quantity]]&gt;=7,+Ventes[[#This Row],[Customer Type]]="Member"),-Ventes[[#This Row],[Prix_Vente]]*TX_Remise,0)</f>
        <v>0</v>
      </c>
      <c r="K102" s="2">
        <f>IF(AND(WEEKDAY(Ventes[[#This Row],[Sale_Date]],2)=7, Ventes[[#This Row],[Product_Price]]&gt;7), Ventes[[#This Row],[Prix_Vente]]*TauxMaj, 0)</f>
        <v>0</v>
      </c>
      <c r="L102" s="2">
        <f>SUM(Ventes[[#This Row],[Prix_Vente]:[Majoration]])</f>
        <v>45.839999999999996</v>
      </c>
      <c r="M102" s="2">
        <f xml:space="preserve"> Ventes[[#This Row],[Prix de Vente HT]]*Tx_TVA</f>
        <v>8.8241999999999994</v>
      </c>
      <c r="N102" s="2">
        <f>+Ventes[[#This Row],[Prix de Vente HT]]+Ventes[[#This Row],[Montant TVA]]</f>
        <v>54.664199999999994</v>
      </c>
    </row>
    <row r="103" spans="1:14" s="32" customFormat="1">
      <c r="A103" s="32" t="str">
        <f>IF(Ventes[[#This Row],[Sale_Date]]=Ventes[[#This Row],[Sale_Date]],"ID_V "&amp;TEXT(B103,"YYYY MMDD")&amp;"-"&amp;TEXT(ROW(),"000"),"ID…")</f>
        <v>ID_V YYYY 12DD-103</v>
      </c>
      <c r="B103" s="33">
        <f t="shared" si="2"/>
        <v>45272</v>
      </c>
      <c r="C103" s="32" t="str">
        <f>_xlfn.XLOOKUP(Ventes[[#This Row],[Product_Name]],Tab_Produits[Product_Line],Tab_Produits[ID_Product],"Choisir Votre Produit")</f>
        <v>ID_P Ele 0002</v>
      </c>
      <c r="D103" s="34" t="s">
        <v>511</v>
      </c>
      <c r="E103" s="34" t="str">
        <f>+Tab_Clients[[#This Row],[Client_Name]]</f>
        <v>Aarav Gupta</v>
      </c>
      <c r="F103" s="34" t="str">
        <f>_xlfn.XLOOKUP(Ventes[[#This Row],[Client_Name]],Tab_Clients[Client_Name],Tab_Clients[Customer Type],"Nouveau")</f>
        <v>Normal</v>
      </c>
      <c r="G103" s="35">
        <v>3</v>
      </c>
      <c r="H103" s="36">
        <f>_xlfn.XLOOKUP(Ventes[[#This Row],[Product_Name]],Tab_Produits[Product_Line],Tab_Produits[Coût_Unitaire],"0")</f>
        <v>15.28</v>
      </c>
      <c r="I103" s="37">
        <f t="shared" si="3"/>
        <v>45.839999999999996</v>
      </c>
      <c r="J103" s="37">
        <f>IF(AND(WORKDAY(Ventes[[#This Row],[Sale_Date]],2)&gt;=5,Ventes[[#This Row],[Quantity]]&gt;=7,+Ventes[[#This Row],[Customer Type]]="Member"),-Ventes[[#This Row],[Prix_Vente]]*TX_Remise,0)</f>
        <v>0</v>
      </c>
      <c r="K103" s="37">
        <f>IF(AND(WEEKDAY(Ventes[[#This Row],[Sale_Date]],2)=7, Ventes[[#This Row],[Product_Price]]&gt;7), Ventes[[#This Row],[Prix_Vente]]*TauxMaj, 0)</f>
        <v>0</v>
      </c>
      <c r="L103" s="37">
        <f>SUM(Ventes[[#This Row],[Prix_Vente]:[Majoration]])</f>
        <v>45.839999999999996</v>
      </c>
      <c r="M103" s="37">
        <f xml:space="preserve"> Ventes[[#This Row],[Prix de Vente HT]]*Tx_TVA</f>
        <v>8.8241999999999994</v>
      </c>
      <c r="N103" s="37">
        <f>+Ventes[[#This Row],[Prix de Vente HT]]+Ventes[[#This Row],[Montant TVA]]</f>
        <v>54.664199999999994</v>
      </c>
    </row>
    <row r="104" spans="1:14">
      <c r="A104" t="str">
        <f>IF(Ventes[[#This Row],[Sale_Date]]=Ventes[[#This Row],[Sale_Date]],"ID_V "&amp;TEXT(B104,"YYYY MMDD")&amp;"-"&amp;TEXT(ROW(),"000"),"ID…")</f>
        <v>ID_V YYYY 12DD-104</v>
      </c>
      <c r="B104" s="26">
        <f t="shared" si="2"/>
        <v>45272</v>
      </c>
      <c r="C104" t="str">
        <f>_xlfn.XLOOKUP(Ventes[[#This Row],[Product_Name]],Tab_Produits[Product_Line],Tab_Produits[ID_Product],"Choisir Votre Produit")</f>
        <v>ID_P Spo 0006</v>
      </c>
      <c r="D104" s="27" t="s">
        <v>515</v>
      </c>
      <c r="E104" s="27" t="str">
        <f>+Tab_Clients[[#This Row],[Client_Name]]</f>
        <v>Rohan Chopra</v>
      </c>
      <c r="F104" s="27" t="str">
        <f>_xlfn.XLOOKUP(Ventes[[#This Row],[Client_Name]],Tab_Clients[Client_Name],Tab_Clients[Customer Type],"Nouveau")</f>
        <v>Member</v>
      </c>
      <c r="G104" s="28">
        <v>1</v>
      </c>
      <c r="H104" s="6">
        <f>_xlfn.XLOOKUP(Ventes[[#This Row],[Product_Name]],Tab_Produits[Product_Line],Tab_Produits[Coût_Unitaire],"0")</f>
        <v>93.72</v>
      </c>
      <c r="I104" s="2">
        <f t="shared" si="3"/>
        <v>93.72</v>
      </c>
      <c r="J104" s="2">
        <f>IF(AND(WORKDAY(Ventes[[#This Row],[Sale_Date]],2)&gt;=5,Ventes[[#This Row],[Quantity]]&gt;=7,+Ventes[[#This Row],[Customer Type]]="Member"),-Ventes[[#This Row],[Prix_Vente]]*TX_Remise,0)</f>
        <v>0</v>
      </c>
      <c r="K104" s="2">
        <f>IF(AND(WEEKDAY(Ventes[[#This Row],[Sale_Date]],2)=7, Ventes[[#This Row],[Product_Price]]&gt;7), Ventes[[#This Row],[Prix_Vente]]*TauxMaj, 0)</f>
        <v>0</v>
      </c>
      <c r="L104" s="2">
        <f>SUM(Ventes[[#This Row],[Prix_Vente]:[Majoration]])</f>
        <v>93.72</v>
      </c>
      <c r="M104" s="2">
        <f xml:space="preserve"> Ventes[[#This Row],[Prix de Vente HT]]*Tx_TVA</f>
        <v>18.0411</v>
      </c>
      <c r="N104" s="2">
        <f>+Ventes[[#This Row],[Prix de Vente HT]]+Ventes[[#This Row],[Montant TVA]]</f>
        <v>111.7611</v>
      </c>
    </row>
    <row r="105" spans="1:14">
      <c r="A105" t="str">
        <f>IF(Ventes[[#This Row],[Sale_Date]]=Ventes[[#This Row],[Sale_Date]],"ID_V "&amp;TEXT(B105,"YYYY MMDD")&amp;"-"&amp;TEXT(ROW(),"000"),"ID…")</f>
        <v>ID_V YYYY 12DD-105</v>
      </c>
      <c r="B105" s="26">
        <f t="shared" si="2"/>
        <v>45272</v>
      </c>
      <c r="C105" t="str">
        <f>_xlfn.XLOOKUP(Ventes[[#This Row],[Product_Name]],Tab_Produits[Product_Line],Tab_Produits[ID_Product],"Choisir Votre Produit")</f>
        <v>ID_P Foo 0004</v>
      </c>
      <c r="D105" s="27" t="s">
        <v>513</v>
      </c>
      <c r="E105" s="27" t="str">
        <f>+Tab_Clients[[#This Row],[Client_Name]]</f>
        <v>Rakesh Verma</v>
      </c>
      <c r="F105" s="27" t="str">
        <f>_xlfn.XLOOKUP(Ventes[[#This Row],[Client_Name]],Tab_Clients[Client_Name],Tab_Clients[Customer Type],"Nouveau")</f>
        <v>Normal</v>
      </c>
      <c r="G105" s="28">
        <v>2</v>
      </c>
      <c r="H105" s="6">
        <f>_xlfn.XLOOKUP(Ventes[[#This Row],[Product_Name]],Tab_Produits[Product_Line],Tab_Produits[Coût_Unitaire],"0")</f>
        <v>54.84</v>
      </c>
      <c r="I105" s="2">
        <f t="shared" si="3"/>
        <v>109.68</v>
      </c>
      <c r="J105" s="2">
        <f>IF(AND(WORKDAY(Ventes[[#This Row],[Sale_Date]],2)&gt;=5,Ventes[[#This Row],[Quantity]]&gt;=7,+Ventes[[#This Row],[Customer Type]]="Member"),-Ventes[[#This Row],[Prix_Vente]]*TX_Remise,0)</f>
        <v>0</v>
      </c>
      <c r="K105" s="2">
        <f>IF(AND(WEEKDAY(Ventes[[#This Row],[Sale_Date]],2)=7, Ventes[[#This Row],[Product_Price]]&gt;7), Ventes[[#This Row],[Prix_Vente]]*TauxMaj, 0)</f>
        <v>0</v>
      </c>
      <c r="L105" s="2">
        <f>SUM(Ventes[[#This Row],[Prix_Vente]:[Majoration]])</f>
        <v>109.68</v>
      </c>
      <c r="M105" s="2">
        <f xml:space="preserve"> Ventes[[#This Row],[Prix de Vente HT]]*Tx_TVA</f>
        <v>21.113400000000002</v>
      </c>
      <c r="N105" s="2">
        <f>+Ventes[[#This Row],[Prix de Vente HT]]+Ventes[[#This Row],[Montant TVA]]</f>
        <v>130.79340000000002</v>
      </c>
    </row>
    <row r="106" spans="1:14">
      <c r="A106" t="str">
        <f>IF(Ventes[[#This Row],[Sale_Date]]=Ventes[[#This Row],[Sale_Date]],"ID_V "&amp;TEXT(B106,"YYYY MMDD")&amp;"-"&amp;TEXT(ROW(),"000"),"ID…")</f>
        <v>ID_V YYYY 12DD-106</v>
      </c>
      <c r="B106" s="26">
        <f t="shared" si="2"/>
        <v>45273</v>
      </c>
      <c r="C106" t="str">
        <f>_xlfn.XLOOKUP(Ventes[[#This Row],[Product_Name]],Tab_Produits[Product_Line],Tab_Produits[ID_Product],"Choisir Votre Produit")</f>
        <v>ID_P Hom 0003</v>
      </c>
      <c r="D106" s="27" t="s">
        <v>512</v>
      </c>
      <c r="E106" s="27" t="str">
        <f>+Tab_Clients[[#This Row],[Client_Name]]</f>
        <v>Isha Bansal</v>
      </c>
      <c r="F106" s="27" t="str">
        <f>_xlfn.XLOOKUP(Ventes[[#This Row],[Client_Name]],Tab_Clients[Client_Name],Tab_Clients[Customer Type],"Nouveau")</f>
        <v>Member</v>
      </c>
      <c r="G106" s="28">
        <v>6</v>
      </c>
      <c r="H106" s="6">
        <f>_xlfn.XLOOKUP(Ventes[[#This Row],[Product_Name]],Tab_Produits[Product_Line],Tab_Produits[Coût_Unitaire],"0")</f>
        <v>73.56</v>
      </c>
      <c r="I106" s="2">
        <f t="shared" si="3"/>
        <v>441.36</v>
      </c>
      <c r="J106" s="2">
        <f>IF(AND(WORKDAY(Ventes[[#This Row],[Sale_Date]],2)&gt;=5,Ventes[[#This Row],[Quantity]]&gt;=7,+Ventes[[#This Row],[Customer Type]]="Member"),-Ventes[[#This Row],[Prix_Vente]]*TX_Remise,0)</f>
        <v>0</v>
      </c>
      <c r="K106" s="2">
        <f>IF(AND(WEEKDAY(Ventes[[#This Row],[Sale_Date]],2)=7, Ventes[[#This Row],[Product_Price]]&gt;7), Ventes[[#This Row],[Prix_Vente]]*TauxMaj, 0)</f>
        <v>0</v>
      </c>
      <c r="L106" s="2">
        <f>SUM(Ventes[[#This Row],[Prix_Vente]:[Majoration]])</f>
        <v>441.36</v>
      </c>
      <c r="M106" s="2">
        <f xml:space="preserve"> Ventes[[#This Row],[Prix de Vente HT]]*Tx_TVA</f>
        <v>84.961800000000011</v>
      </c>
      <c r="N106" s="2">
        <f>+Ventes[[#This Row],[Prix de Vente HT]]+Ventes[[#This Row],[Montant TVA]]</f>
        <v>526.32180000000005</v>
      </c>
    </row>
    <row r="107" spans="1:14">
      <c r="A107" t="str">
        <f>IF(Ventes[[#This Row],[Sale_Date]]=Ventes[[#This Row],[Sale_Date]],"ID_V "&amp;TEXT(B107,"YYYY MMDD")&amp;"-"&amp;TEXT(ROW(),"000"),"ID…")</f>
        <v>ID_V YYYY 12DD-107</v>
      </c>
      <c r="B107" s="26">
        <f t="shared" si="2"/>
        <v>45273</v>
      </c>
      <c r="C107" t="str">
        <f>_xlfn.XLOOKUP(Ventes[[#This Row],[Product_Name]],Tab_Produits[Product_Line],Tab_Produits[ID_Product],"Choisir Votre Produit")</f>
        <v>ID_P Hom 0003</v>
      </c>
      <c r="D107" s="27" t="s">
        <v>512</v>
      </c>
      <c r="E107" s="27" t="str">
        <f>+Tab_Clients[[#This Row],[Client_Name]]</f>
        <v>Rakesh Singh</v>
      </c>
      <c r="F107" s="27" t="str">
        <f>_xlfn.XLOOKUP(Ventes[[#This Row],[Client_Name]],Tab_Clients[Client_Name],Tab_Clients[Customer Type],"Nouveau")</f>
        <v>Normal</v>
      </c>
      <c r="G107" s="28">
        <v>8</v>
      </c>
      <c r="H107" s="6">
        <f>_xlfn.XLOOKUP(Ventes[[#This Row],[Product_Name]],Tab_Produits[Product_Line],Tab_Produits[Coût_Unitaire],"0")</f>
        <v>73.56</v>
      </c>
      <c r="I107" s="2">
        <f t="shared" si="3"/>
        <v>588.48</v>
      </c>
      <c r="J107" s="2">
        <f>IF(AND(WORKDAY(Ventes[[#This Row],[Sale_Date]],2)&gt;=5,Ventes[[#This Row],[Quantity]]&gt;=7,+Ventes[[#This Row],[Customer Type]]="Member"),-Ventes[[#This Row],[Prix_Vente]]*TX_Remise,0)</f>
        <v>0</v>
      </c>
      <c r="K107" s="2">
        <f>IF(AND(WEEKDAY(Ventes[[#This Row],[Sale_Date]],2)=7, Ventes[[#This Row],[Product_Price]]&gt;7), Ventes[[#This Row],[Prix_Vente]]*TauxMaj, 0)</f>
        <v>0</v>
      </c>
      <c r="L107" s="2">
        <f>SUM(Ventes[[#This Row],[Prix_Vente]:[Majoration]])</f>
        <v>588.48</v>
      </c>
      <c r="M107" s="2">
        <f xml:space="preserve"> Ventes[[#This Row],[Prix de Vente HT]]*Tx_TVA</f>
        <v>113.28240000000001</v>
      </c>
      <c r="N107" s="2">
        <f>+Ventes[[#This Row],[Prix de Vente HT]]+Ventes[[#This Row],[Montant TVA]]</f>
        <v>701.76240000000007</v>
      </c>
    </row>
    <row r="108" spans="1:14">
      <c r="A108" t="str">
        <f>IF(Ventes[[#This Row],[Sale_Date]]=Ventes[[#This Row],[Sale_Date]],"ID_V "&amp;TEXT(B108,"YYYY MMDD")&amp;"-"&amp;TEXT(ROW(),"000"),"ID…")</f>
        <v>ID_V YYYY 12DD-108</v>
      </c>
      <c r="B108" s="26">
        <f t="shared" si="2"/>
        <v>45273</v>
      </c>
      <c r="C108" t="str">
        <f>_xlfn.XLOOKUP(Ventes[[#This Row],[Product_Name]],Tab_Produits[Product_Line],Tab_Produits[ID_Product],"Choisir Votre Produit")</f>
        <v>ID_P Hea 0001</v>
      </c>
      <c r="D108" s="27" t="s">
        <v>510</v>
      </c>
      <c r="E108" s="27" t="str">
        <f>+Tab_Clients[[#This Row],[Client_Name]]</f>
        <v>Neha Singh</v>
      </c>
      <c r="F108" s="27" t="str">
        <f>_xlfn.XLOOKUP(Ventes[[#This Row],[Client_Name]],Tab_Clients[Client_Name],Tab_Clients[Customer Type],"Nouveau")</f>
        <v>Member</v>
      </c>
      <c r="G108" s="28">
        <v>2</v>
      </c>
      <c r="H108" s="6">
        <f>_xlfn.XLOOKUP(Ventes[[#This Row],[Product_Name]],Tab_Produits[Product_Line],Tab_Produits[Coût_Unitaire],"0")</f>
        <v>74.69</v>
      </c>
      <c r="I108" s="2">
        <f t="shared" si="3"/>
        <v>149.38</v>
      </c>
      <c r="J108" s="2">
        <f>IF(AND(WORKDAY(Ventes[[#This Row],[Sale_Date]],2)&gt;=5,Ventes[[#This Row],[Quantity]]&gt;=7,+Ventes[[#This Row],[Customer Type]]="Member"),-Ventes[[#This Row],[Prix_Vente]]*TX_Remise,0)</f>
        <v>0</v>
      </c>
      <c r="K108" s="2">
        <f>IF(AND(WEEKDAY(Ventes[[#This Row],[Sale_Date]],2)=7, Ventes[[#This Row],[Product_Price]]&gt;7), Ventes[[#This Row],[Prix_Vente]]*TauxMaj, 0)</f>
        <v>0</v>
      </c>
      <c r="L108" s="2">
        <f>SUM(Ventes[[#This Row],[Prix_Vente]:[Majoration]])</f>
        <v>149.38</v>
      </c>
      <c r="M108" s="2">
        <f xml:space="preserve"> Ventes[[#This Row],[Prix de Vente HT]]*Tx_TVA</f>
        <v>28.755649999999999</v>
      </c>
      <c r="N108" s="2">
        <f>+Ventes[[#This Row],[Prix de Vente HT]]+Ventes[[#This Row],[Montant TVA]]</f>
        <v>178.13565</v>
      </c>
    </row>
    <row r="109" spans="1:14">
      <c r="A109" t="str">
        <f>IF(Ventes[[#This Row],[Sale_Date]]=Ventes[[#This Row],[Sale_Date]],"ID_V "&amp;TEXT(B109,"YYYY MMDD")&amp;"-"&amp;TEXT(ROW(),"000"),"ID…")</f>
        <v>ID_V YYYY 12DD-109</v>
      </c>
      <c r="B109" s="26">
        <f t="shared" si="2"/>
        <v>45273</v>
      </c>
      <c r="C109" t="str">
        <f>_xlfn.XLOOKUP(Ventes[[#This Row],[Product_Name]],Tab_Produits[Product_Line],Tab_Produits[ID_Product],"Choisir Votre Produit")</f>
        <v>ID_P Ele 0002</v>
      </c>
      <c r="D109" s="27" t="s">
        <v>511</v>
      </c>
      <c r="E109" s="27" t="str">
        <f>+Tab_Clients[[#This Row],[Client_Name]]</f>
        <v>Pooja Agarwal</v>
      </c>
      <c r="F109" s="27" t="str">
        <f>_xlfn.XLOOKUP(Ventes[[#This Row],[Client_Name]],Tab_Clients[Client_Name],Tab_Clients[Customer Type],"Nouveau")</f>
        <v>Member</v>
      </c>
      <c r="G109" s="28">
        <v>3</v>
      </c>
      <c r="H109" s="6">
        <f>_xlfn.XLOOKUP(Ventes[[#This Row],[Product_Name]],Tab_Produits[Product_Line],Tab_Produits[Coût_Unitaire],"0")</f>
        <v>15.28</v>
      </c>
      <c r="I109" s="2">
        <f t="shared" si="3"/>
        <v>45.839999999999996</v>
      </c>
      <c r="J109" s="2">
        <f>IF(AND(WORKDAY(Ventes[[#This Row],[Sale_Date]],2)&gt;=5,Ventes[[#This Row],[Quantity]]&gt;=7,+Ventes[[#This Row],[Customer Type]]="Member"),-Ventes[[#This Row],[Prix_Vente]]*TX_Remise,0)</f>
        <v>0</v>
      </c>
      <c r="K109" s="2">
        <f>IF(AND(WEEKDAY(Ventes[[#This Row],[Sale_Date]],2)=7, Ventes[[#This Row],[Product_Price]]&gt;7), Ventes[[#This Row],[Prix_Vente]]*TauxMaj, 0)</f>
        <v>0</v>
      </c>
      <c r="L109" s="2">
        <f>SUM(Ventes[[#This Row],[Prix_Vente]:[Majoration]])</f>
        <v>45.839999999999996</v>
      </c>
      <c r="M109" s="2">
        <f xml:space="preserve"> Ventes[[#This Row],[Prix de Vente HT]]*Tx_TVA</f>
        <v>8.8241999999999994</v>
      </c>
      <c r="N109" s="2">
        <f>+Ventes[[#This Row],[Prix de Vente HT]]+Ventes[[#This Row],[Montant TVA]]</f>
        <v>54.664199999999994</v>
      </c>
    </row>
    <row r="110" spans="1:14">
      <c r="A110" t="str">
        <f>IF(Ventes[[#This Row],[Sale_Date]]=Ventes[[#This Row],[Sale_Date]],"ID_V "&amp;TEXT(B110,"YYYY MMDD")&amp;"-"&amp;TEXT(ROW(),"000"),"ID…")</f>
        <v>ID_V YYYY 12DD-110</v>
      </c>
      <c r="B110" s="26">
        <f t="shared" si="2"/>
        <v>45274</v>
      </c>
      <c r="C110" t="str">
        <f>_xlfn.XLOOKUP(Ventes[[#This Row],[Product_Name]],Tab_Produits[Product_Line],Tab_Produits[ID_Product],"Choisir Votre Produit")</f>
        <v>ID_P Ele 0002</v>
      </c>
      <c r="D110" s="27" t="s">
        <v>511</v>
      </c>
      <c r="E110" s="27" t="str">
        <f>+Tab_Clients[[#This Row],[Client_Name]]</f>
        <v>Rohan Agarwal</v>
      </c>
      <c r="F110" s="27" t="str">
        <f>_xlfn.XLOOKUP(Ventes[[#This Row],[Client_Name]],Tab_Clients[Client_Name],Tab_Clients[Customer Type],"Nouveau")</f>
        <v>Member</v>
      </c>
      <c r="G110" s="28">
        <v>9</v>
      </c>
      <c r="H110" s="6">
        <f>_xlfn.XLOOKUP(Ventes[[#This Row],[Product_Name]],Tab_Produits[Product_Line],Tab_Produits[Coût_Unitaire],"0")</f>
        <v>15.28</v>
      </c>
      <c r="I110" s="2">
        <f t="shared" si="3"/>
        <v>137.51999999999998</v>
      </c>
      <c r="J110" s="2">
        <f>IF(AND(WORKDAY(Ventes[[#This Row],[Sale_Date]],2)&gt;=5,Ventes[[#This Row],[Quantity]]&gt;=7,+Ventes[[#This Row],[Customer Type]]="Member"),-Ventes[[#This Row],[Prix_Vente]]*TX_Remise,0)</f>
        <v>-34.379999999999995</v>
      </c>
      <c r="K110" s="2">
        <f>IF(AND(WEEKDAY(Ventes[[#This Row],[Sale_Date]],2)=7, Ventes[[#This Row],[Product_Price]]&gt;7), Ventes[[#This Row],[Prix_Vente]]*TauxMaj, 0)</f>
        <v>0</v>
      </c>
      <c r="L110" s="2">
        <f>SUM(Ventes[[#This Row],[Prix_Vente]:[Majoration]])</f>
        <v>103.13999999999999</v>
      </c>
      <c r="M110" s="2">
        <f xml:space="preserve"> Ventes[[#This Row],[Prix de Vente HT]]*Tx_TVA</f>
        <v>19.854449999999996</v>
      </c>
      <c r="N110" s="2">
        <f>+Ventes[[#This Row],[Prix de Vente HT]]+Ventes[[#This Row],[Montant TVA]]</f>
        <v>122.99444999999999</v>
      </c>
    </row>
    <row r="111" spans="1:14">
      <c r="A111" t="str">
        <f>IF(Ventes[[#This Row],[Sale_Date]]=Ventes[[#This Row],[Sale_Date]],"ID_V "&amp;TEXT(B111,"YYYY MMDD")&amp;"-"&amp;TEXT(ROW(),"000"),"ID…")</f>
        <v>ID_V YYYY 12DD-111</v>
      </c>
      <c r="B111" s="26">
        <f t="shared" si="2"/>
        <v>45274</v>
      </c>
      <c r="C111" t="str">
        <f>_xlfn.XLOOKUP(Ventes[[#This Row],[Product_Name]],Tab_Produits[Product_Line],Tab_Produits[ID_Product],"Choisir Votre Produit")</f>
        <v>ID_P Spo 0006</v>
      </c>
      <c r="D111" s="27" t="s">
        <v>515</v>
      </c>
      <c r="E111" s="27" t="str">
        <f>+Tab_Clients[[#This Row],[Client_Name]]</f>
        <v>Kavya Rao</v>
      </c>
      <c r="F111" s="27" t="str">
        <f>_xlfn.XLOOKUP(Ventes[[#This Row],[Client_Name]],Tab_Clients[Client_Name],Tab_Clients[Customer Type],"Nouveau")</f>
        <v>Member</v>
      </c>
      <c r="G111" s="28">
        <v>2</v>
      </c>
      <c r="H111" s="6">
        <f>_xlfn.XLOOKUP(Ventes[[#This Row],[Product_Name]],Tab_Produits[Product_Line],Tab_Produits[Coût_Unitaire],"0")</f>
        <v>93.72</v>
      </c>
      <c r="I111" s="2">
        <f t="shared" si="3"/>
        <v>187.44</v>
      </c>
      <c r="J111" s="2">
        <f>IF(AND(WORKDAY(Ventes[[#This Row],[Sale_Date]],2)&gt;=5,Ventes[[#This Row],[Quantity]]&gt;=7,+Ventes[[#This Row],[Customer Type]]="Member"),-Ventes[[#This Row],[Prix_Vente]]*TX_Remise,0)</f>
        <v>0</v>
      </c>
      <c r="K111" s="2">
        <f>IF(AND(WEEKDAY(Ventes[[#This Row],[Sale_Date]],2)=7, Ventes[[#This Row],[Product_Price]]&gt;7), Ventes[[#This Row],[Prix_Vente]]*TauxMaj, 0)</f>
        <v>0</v>
      </c>
      <c r="L111" s="2">
        <f>SUM(Ventes[[#This Row],[Prix_Vente]:[Majoration]])</f>
        <v>187.44</v>
      </c>
      <c r="M111" s="2">
        <f xml:space="preserve"> Ventes[[#This Row],[Prix de Vente HT]]*Tx_TVA</f>
        <v>36.0822</v>
      </c>
      <c r="N111" s="2">
        <f>+Ventes[[#This Row],[Prix de Vente HT]]+Ventes[[#This Row],[Montant TVA]]</f>
        <v>223.5222</v>
      </c>
    </row>
    <row r="112" spans="1:14">
      <c r="A112" t="str">
        <f>IF(Ventes[[#This Row],[Sale_Date]]=Ventes[[#This Row],[Sale_Date]],"ID_V "&amp;TEXT(B112,"YYYY MMDD")&amp;"-"&amp;TEXT(ROW(),"000"),"ID…")</f>
        <v>ID_V YYYY 12DD-112</v>
      </c>
      <c r="B112" s="26">
        <f t="shared" si="2"/>
        <v>45274</v>
      </c>
      <c r="C112" t="str">
        <f>_xlfn.XLOOKUP(Ventes[[#This Row],[Product_Name]],Tab_Produits[Product_Line],Tab_Produits[ID_Product],"Choisir Votre Produit")</f>
        <v>ID_P Foo 0004</v>
      </c>
      <c r="D112" s="27" t="s">
        <v>513</v>
      </c>
      <c r="E112" s="27" t="str">
        <f>+Tab_Clients[[#This Row],[Client_Name]]</f>
        <v>Anil Mehta</v>
      </c>
      <c r="F112" s="27" t="str">
        <f>_xlfn.XLOOKUP(Ventes[[#This Row],[Client_Name]],Tab_Clients[Client_Name],Tab_Clients[Customer Type],"Nouveau")</f>
        <v>Member</v>
      </c>
      <c r="G112" s="28">
        <v>5</v>
      </c>
      <c r="H112" s="6">
        <f>_xlfn.XLOOKUP(Ventes[[#This Row],[Product_Name]],Tab_Produits[Product_Line],Tab_Produits[Coût_Unitaire],"0")</f>
        <v>54.84</v>
      </c>
      <c r="I112" s="2">
        <f t="shared" si="3"/>
        <v>274.20000000000005</v>
      </c>
      <c r="J112" s="2">
        <f>IF(AND(WORKDAY(Ventes[[#This Row],[Sale_Date]],2)&gt;=5,Ventes[[#This Row],[Quantity]]&gt;=7,+Ventes[[#This Row],[Customer Type]]="Member"),-Ventes[[#This Row],[Prix_Vente]]*TX_Remise,0)</f>
        <v>0</v>
      </c>
      <c r="K112" s="2">
        <f>IF(AND(WEEKDAY(Ventes[[#This Row],[Sale_Date]],2)=7, Ventes[[#This Row],[Product_Price]]&gt;7), Ventes[[#This Row],[Prix_Vente]]*TauxMaj, 0)</f>
        <v>0</v>
      </c>
      <c r="L112" s="2">
        <f>SUM(Ventes[[#This Row],[Prix_Vente]:[Majoration]])</f>
        <v>274.20000000000005</v>
      </c>
      <c r="M112" s="2">
        <f xml:space="preserve"> Ventes[[#This Row],[Prix de Vente HT]]*Tx_TVA</f>
        <v>52.783500000000011</v>
      </c>
      <c r="N112" s="2">
        <f>+Ventes[[#This Row],[Prix de Vente HT]]+Ventes[[#This Row],[Montant TVA]]</f>
        <v>326.98350000000005</v>
      </c>
    </row>
    <row r="113" spans="1:14">
      <c r="A113" t="str">
        <f>IF(Ventes[[#This Row],[Sale_Date]]=Ventes[[#This Row],[Sale_Date]],"ID_V "&amp;TEXT(B113,"YYYY MMDD")&amp;"-"&amp;TEXT(ROW(),"000"),"ID…")</f>
        <v>ID_V YYYY 12DD-113</v>
      </c>
      <c r="B113" s="26">
        <f t="shared" si="2"/>
        <v>45274</v>
      </c>
      <c r="C113" t="str">
        <f>_xlfn.XLOOKUP(Ventes[[#This Row],[Product_Name]],Tab_Produits[Product_Line],Tab_Produits[ID_Product],"Choisir Votre Produit")</f>
        <v>ID_P Hom 0003</v>
      </c>
      <c r="D113" s="27" t="s">
        <v>512</v>
      </c>
      <c r="E113" s="27" t="str">
        <f>+Tab_Clients[[#This Row],[Client_Name]]</f>
        <v>Vikram Sharma</v>
      </c>
      <c r="F113" s="27" t="str">
        <f>_xlfn.XLOOKUP(Ventes[[#This Row],[Client_Name]],Tab_Clients[Client_Name],Tab_Clients[Customer Type],"Nouveau")</f>
        <v>Normal</v>
      </c>
      <c r="G113" s="28">
        <v>5</v>
      </c>
      <c r="H113" s="6">
        <f>_xlfn.XLOOKUP(Ventes[[#This Row],[Product_Name]],Tab_Produits[Product_Line],Tab_Produits[Coût_Unitaire],"0")</f>
        <v>73.56</v>
      </c>
      <c r="I113" s="2">
        <f t="shared" si="3"/>
        <v>367.8</v>
      </c>
      <c r="J113" s="2">
        <f>IF(AND(WORKDAY(Ventes[[#This Row],[Sale_Date]],2)&gt;=5,Ventes[[#This Row],[Quantity]]&gt;=7,+Ventes[[#This Row],[Customer Type]]="Member"),-Ventes[[#This Row],[Prix_Vente]]*TX_Remise,0)</f>
        <v>0</v>
      </c>
      <c r="K113" s="2">
        <f>IF(AND(WEEKDAY(Ventes[[#This Row],[Sale_Date]],2)=7, Ventes[[#This Row],[Product_Price]]&gt;7), Ventes[[#This Row],[Prix_Vente]]*TauxMaj, 0)</f>
        <v>0</v>
      </c>
      <c r="L113" s="2">
        <f>SUM(Ventes[[#This Row],[Prix_Vente]:[Majoration]])</f>
        <v>367.8</v>
      </c>
      <c r="M113" s="2">
        <f xml:space="preserve"> Ventes[[#This Row],[Prix de Vente HT]]*Tx_TVA</f>
        <v>70.801500000000004</v>
      </c>
      <c r="N113" s="2">
        <f>+Ventes[[#This Row],[Prix de Vente HT]]+Ventes[[#This Row],[Montant TVA]]</f>
        <v>438.60149999999999</v>
      </c>
    </row>
    <row r="114" spans="1:14">
      <c r="A114" t="str">
        <f>IF(Ventes[[#This Row],[Sale_Date]]=Ventes[[#This Row],[Sale_Date]],"ID_V "&amp;TEXT(B114,"YYYY MMDD")&amp;"-"&amp;TEXT(ROW(),"000"),"ID…")</f>
        <v>ID_V YYYY 12DD-114</v>
      </c>
      <c r="B114" s="26">
        <f t="shared" si="2"/>
        <v>45275</v>
      </c>
      <c r="C114" t="str">
        <f>_xlfn.XLOOKUP(Ventes[[#This Row],[Product_Name]],Tab_Produits[Product_Line],Tab_Produits[ID_Product],"Choisir Votre Produit")</f>
        <v>ID_P Hom 0003</v>
      </c>
      <c r="D114" s="27" t="s">
        <v>512</v>
      </c>
      <c r="E114" s="27" t="str">
        <f>+Tab_Clients[[#This Row],[Client_Name]]</f>
        <v>Nikhil Patel</v>
      </c>
      <c r="F114" s="27" t="str">
        <f>_xlfn.XLOOKUP(Ventes[[#This Row],[Client_Name]],Tab_Clients[Client_Name],Tab_Clients[Customer Type],"Nouveau")</f>
        <v>Member</v>
      </c>
      <c r="G114" s="28">
        <v>3</v>
      </c>
      <c r="H114" s="6">
        <f>_xlfn.XLOOKUP(Ventes[[#This Row],[Product_Name]],Tab_Produits[Product_Line],Tab_Produits[Coût_Unitaire],"0")</f>
        <v>73.56</v>
      </c>
      <c r="I114" s="2">
        <f t="shared" si="3"/>
        <v>220.68</v>
      </c>
      <c r="J114" s="2">
        <f>IF(AND(WORKDAY(Ventes[[#This Row],[Sale_Date]],2)&gt;=5,Ventes[[#This Row],[Quantity]]&gt;=7,+Ventes[[#This Row],[Customer Type]]="Member"),-Ventes[[#This Row],[Prix_Vente]]*TX_Remise,0)</f>
        <v>0</v>
      </c>
      <c r="K114" s="2">
        <f>IF(AND(WEEKDAY(Ventes[[#This Row],[Sale_Date]],2)=7, Ventes[[#This Row],[Product_Price]]&gt;7), Ventes[[#This Row],[Prix_Vente]]*TauxMaj, 0)</f>
        <v>0</v>
      </c>
      <c r="L114" s="2">
        <f>SUM(Ventes[[#This Row],[Prix_Vente]:[Majoration]])</f>
        <v>220.68</v>
      </c>
      <c r="M114" s="2">
        <f xml:space="preserve"> Ventes[[#This Row],[Prix de Vente HT]]*Tx_TVA</f>
        <v>42.480900000000005</v>
      </c>
      <c r="N114" s="2">
        <f>+Ventes[[#This Row],[Prix de Vente HT]]+Ventes[[#This Row],[Montant TVA]]</f>
        <v>263.16090000000003</v>
      </c>
    </row>
    <row r="115" spans="1:14">
      <c r="A115" t="str">
        <f>IF(Ventes[[#This Row],[Sale_Date]]=Ventes[[#This Row],[Sale_Date]],"ID_V "&amp;TEXT(B115,"YYYY MMDD")&amp;"-"&amp;TEXT(ROW(),"000"),"ID…")</f>
        <v>ID_V YYYY 12DD-115</v>
      </c>
      <c r="B115" s="26">
        <f t="shared" si="2"/>
        <v>45275</v>
      </c>
      <c r="C115" t="str">
        <f>_xlfn.XLOOKUP(Ventes[[#This Row],[Product_Name]],Tab_Produits[Product_Line],Tab_Produits[ID_Product],"Choisir Votre Produit")</f>
        <v>ID_P Hea 0001</v>
      </c>
      <c r="D115" s="27" t="s">
        <v>510</v>
      </c>
      <c r="E115" s="27" t="str">
        <f>+Tab_Clients[[#This Row],[Client_Name]]</f>
        <v>Karan Malhotra</v>
      </c>
      <c r="F115" s="27" t="str">
        <f>_xlfn.XLOOKUP(Ventes[[#This Row],[Client_Name]],Tab_Clients[Client_Name],Tab_Clients[Customer Type],"Nouveau")</f>
        <v>Member</v>
      </c>
      <c r="G115" s="28">
        <v>2</v>
      </c>
      <c r="H115" s="6">
        <f>_xlfn.XLOOKUP(Ventes[[#This Row],[Product_Name]],Tab_Produits[Product_Line],Tab_Produits[Coût_Unitaire],"0")</f>
        <v>74.69</v>
      </c>
      <c r="I115" s="2">
        <f t="shared" si="3"/>
        <v>149.38</v>
      </c>
      <c r="J115" s="2">
        <f>IF(AND(WORKDAY(Ventes[[#This Row],[Sale_Date]],2)&gt;=5,Ventes[[#This Row],[Quantity]]&gt;=7,+Ventes[[#This Row],[Customer Type]]="Member"),-Ventes[[#This Row],[Prix_Vente]]*TX_Remise,0)</f>
        <v>0</v>
      </c>
      <c r="K115" s="2">
        <f>IF(AND(WEEKDAY(Ventes[[#This Row],[Sale_Date]],2)=7, Ventes[[#This Row],[Product_Price]]&gt;7), Ventes[[#This Row],[Prix_Vente]]*TauxMaj, 0)</f>
        <v>0</v>
      </c>
      <c r="L115" s="2">
        <f>SUM(Ventes[[#This Row],[Prix_Vente]:[Majoration]])</f>
        <v>149.38</v>
      </c>
      <c r="M115" s="2">
        <f xml:space="preserve"> Ventes[[#This Row],[Prix de Vente HT]]*Tx_TVA</f>
        <v>28.755649999999999</v>
      </c>
      <c r="N115" s="2">
        <f>+Ventes[[#This Row],[Prix de Vente HT]]+Ventes[[#This Row],[Montant TVA]]</f>
        <v>178.13565</v>
      </c>
    </row>
    <row r="116" spans="1:14">
      <c r="A116" t="str">
        <f>IF(Ventes[[#This Row],[Sale_Date]]=Ventes[[#This Row],[Sale_Date]],"ID_V "&amp;TEXT(B116,"YYYY MMDD")&amp;"-"&amp;TEXT(ROW(),"000"),"ID…")</f>
        <v>ID_V YYYY 12DD-116</v>
      </c>
      <c r="B116" s="26">
        <f t="shared" si="2"/>
        <v>45275</v>
      </c>
      <c r="C116" t="str">
        <f>_xlfn.XLOOKUP(Ventes[[#This Row],[Product_Name]],Tab_Produits[Product_Line],Tab_Produits[ID_Product],"Choisir Votre Produit")</f>
        <v>ID_P Ele 0002</v>
      </c>
      <c r="D116" s="27" t="s">
        <v>511</v>
      </c>
      <c r="E116" s="27" t="str">
        <f>+Tab_Clients[[#This Row],[Client_Name]]</f>
        <v>Vikram Reddy</v>
      </c>
      <c r="F116" s="27" t="str">
        <f>_xlfn.XLOOKUP(Ventes[[#This Row],[Client_Name]],Tab_Clients[Client_Name],Tab_Clients[Customer Type],"Nouveau")</f>
        <v>Member</v>
      </c>
      <c r="G116" s="28">
        <v>9</v>
      </c>
      <c r="H116" s="6">
        <f>_xlfn.XLOOKUP(Ventes[[#This Row],[Product_Name]],Tab_Produits[Product_Line],Tab_Produits[Coût_Unitaire],"0")</f>
        <v>15.28</v>
      </c>
      <c r="I116" s="2">
        <f t="shared" si="3"/>
        <v>137.51999999999998</v>
      </c>
      <c r="J116" s="2">
        <f>IF(AND(WORKDAY(Ventes[[#This Row],[Sale_Date]],2)&gt;=5,Ventes[[#This Row],[Quantity]]&gt;=7,+Ventes[[#This Row],[Customer Type]]="Member"),-Ventes[[#This Row],[Prix_Vente]]*TX_Remise,0)</f>
        <v>-34.379999999999995</v>
      </c>
      <c r="K116" s="2">
        <f>IF(AND(WEEKDAY(Ventes[[#This Row],[Sale_Date]],2)=7, Ventes[[#This Row],[Product_Price]]&gt;7), Ventes[[#This Row],[Prix_Vente]]*TauxMaj, 0)</f>
        <v>0</v>
      </c>
      <c r="L116" s="2">
        <f>SUM(Ventes[[#This Row],[Prix_Vente]:[Majoration]])</f>
        <v>103.13999999999999</v>
      </c>
      <c r="M116" s="2">
        <f xml:space="preserve"> Ventes[[#This Row],[Prix de Vente HT]]*Tx_TVA</f>
        <v>19.854449999999996</v>
      </c>
      <c r="N116" s="2">
        <f>+Ventes[[#This Row],[Prix de Vente HT]]+Ventes[[#This Row],[Montant TVA]]</f>
        <v>122.99444999999999</v>
      </c>
    </row>
    <row r="117" spans="1:14">
      <c r="A117" t="str">
        <f>IF(Ventes[[#This Row],[Sale_Date]]=Ventes[[#This Row],[Sale_Date]],"ID_V "&amp;TEXT(B117,"YYYY MMDD")&amp;"-"&amp;TEXT(ROW(),"000"),"ID…")</f>
        <v>ID_V YYYY 12DD-117</v>
      </c>
      <c r="B117" s="26">
        <f t="shared" si="2"/>
        <v>45275</v>
      </c>
      <c r="C117" t="str">
        <f>_xlfn.XLOOKUP(Ventes[[#This Row],[Product_Name]],Tab_Produits[Product_Line],Tab_Produits[ID_Product],"Choisir Votre Produit")</f>
        <v>ID_P Spo 0006</v>
      </c>
      <c r="D117" s="27" t="s">
        <v>515</v>
      </c>
      <c r="E117" s="27" t="str">
        <f>+Tab_Clients[[#This Row],[Client_Name]]</f>
        <v>Manish Agarwal</v>
      </c>
      <c r="F117" s="27" t="str">
        <f>_xlfn.XLOOKUP(Ventes[[#This Row],[Client_Name]],Tab_Clients[Client_Name],Tab_Clients[Customer Type],"Nouveau")</f>
        <v>Normal</v>
      </c>
      <c r="G117" s="28">
        <v>4</v>
      </c>
      <c r="H117" s="6">
        <f>_xlfn.XLOOKUP(Ventes[[#This Row],[Product_Name]],Tab_Produits[Product_Line],Tab_Produits[Coût_Unitaire],"0")</f>
        <v>93.72</v>
      </c>
      <c r="I117" s="2">
        <f t="shared" si="3"/>
        <v>374.88</v>
      </c>
      <c r="J117" s="2">
        <f>IF(AND(WORKDAY(Ventes[[#This Row],[Sale_Date]],2)&gt;=5,Ventes[[#This Row],[Quantity]]&gt;=7,+Ventes[[#This Row],[Customer Type]]="Member"),-Ventes[[#This Row],[Prix_Vente]]*TX_Remise,0)</f>
        <v>0</v>
      </c>
      <c r="K117" s="2">
        <f>IF(AND(WEEKDAY(Ventes[[#This Row],[Sale_Date]],2)=7, Ventes[[#This Row],[Product_Price]]&gt;7), Ventes[[#This Row],[Prix_Vente]]*TauxMaj, 0)</f>
        <v>0</v>
      </c>
      <c r="L117" s="2">
        <f>SUM(Ventes[[#This Row],[Prix_Vente]:[Majoration]])</f>
        <v>374.88</v>
      </c>
      <c r="M117" s="2">
        <f xml:space="preserve"> Ventes[[#This Row],[Prix de Vente HT]]*Tx_TVA</f>
        <v>72.164400000000001</v>
      </c>
      <c r="N117" s="2">
        <f>+Ventes[[#This Row],[Prix de Vente HT]]+Ventes[[#This Row],[Montant TVA]]</f>
        <v>447.0444</v>
      </c>
    </row>
    <row r="118" spans="1:14">
      <c r="A118" t="str">
        <f>IF(Ventes[[#This Row],[Sale_Date]]=Ventes[[#This Row],[Sale_Date]],"ID_V "&amp;TEXT(B118,"YYYY MMDD")&amp;"-"&amp;TEXT(ROW(),"000"),"ID…")</f>
        <v>ID_V YYYY 12DD-118</v>
      </c>
      <c r="B118" s="26">
        <f t="shared" si="2"/>
        <v>45276</v>
      </c>
      <c r="C118" t="str">
        <f>_xlfn.XLOOKUP(Ventes[[#This Row],[Product_Name]],Tab_Produits[Product_Line],Tab_Produits[ID_Product],"Choisir Votre Produit")</f>
        <v>ID_P Foo 0004</v>
      </c>
      <c r="D118" s="27" t="s">
        <v>513</v>
      </c>
      <c r="E118" s="27" t="str">
        <f>+Tab_Clients[[#This Row],[Client_Name]]</f>
        <v>Sanjay Das</v>
      </c>
      <c r="F118" s="27" t="str">
        <f>_xlfn.XLOOKUP(Ventes[[#This Row],[Client_Name]],Tab_Clients[Client_Name],Tab_Clients[Customer Type],"Nouveau")</f>
        <v>Member</v>
      </c>
      <c r="G118" s="28">
        <v>4</v>
      </c>
      <c r="H118" s="6">
        <f>_xlfn.XLOOKUP(Ventes[[#This Row],[Product_Name]],Tab_Produits[Product_Line],Tab_Produits[Coût_Unitaire],"0")</f>
        <v>54.84</v>
      </c>
      <c r="I118" s="2">
        <f t="shared" si="3"/>
        <v>219.36</v>
      </c>
      <c r="J118" s="2">
        <f>IF(AND(WORKDAY(Ventes[[#This Row],[Sale_Date]],2)&gt;=5,Ventes[[#This Row],[Quantity]]&gt;=7,+Ventes[[#This Row],[Customer Type]]="Member"),-Ventes[[#This Row],[Prix_Vente]]*TX_Remise,0)</f>
        <v>0</v>
      </c>
      <c r="K118" s="2">
        <f>IF(AND(WEEKDAY(Ventes[[#This Row],[Sale_Date]],2)=7, Ventes[[#This Row],[Product_Price]]&gt;7), Ventes[[#This Row],[Prix_Vente]]*TauxMaj, 0)</f>
        <v>0</v>
      </c>
      <c r="L118" s="2">
        <f>SUM(Ventes[[#This Row],[Prix_Vente]:[Majoration]])</f>
        <v>219.36</v>
      </c>
      <c r="M118" s="2">
        <f xml:space="preserve"> Ventes[[#This Row],[Prix de Vente HT]]*Tx_TVA</f>
        <v>42.226800000000004</v>
      </c>
      <c r="N118" s="2">
        <f>+Ventes[[#This Row],[Prix de Vente HT]]+Ventes[[#This Row],[Montant TVA]]</f>
        <v>261.58680000000004</v>
      </c>
    </row>
    <row r="119" spans="1:14">
      <c r="A119" t="str">
        <f>IF(Ventes[[#This Row],[Sale_Date]]=Ventes[[#This Row],[Sale_Date]],"ID_V "&amp;TEXT(B119,"YYYY MMDD")&amp;"-"&amp;TEXT(ROW(),"000"),"ID…")</f>
        <v>ID_V YYYY 12DD-119</v>
      </c>
      <c r="B119" s="26">
        <f t="shared" si="2"/>
        <v>45276</v>
      </c>
      <c r="C119" t="str">
        <f>_xlfn.XLOOKUP(Ventes[[#This Row],[Product_Name]],Tab_Produits[Product_Line],Tab_Produits[ID_Product],"Choisir Votre Produit")</f>
        <v>ID_P Hom 0003</v>
      </c>
      <c r="D119" s="27" t="s">
        <v>512</v>
      </c>
      <c r="E119" s="27" t="str">
        <f>+Tab_Clients[[#This Row],[Client_Name]]</f>
        <v>Pooja Das</v>
      </c>
      <c r="F119" s="27" t="str">
        <f>_xlfn.XLOOKUP(Ventes[[#This Row],[Client_Name]],Tab_Clients[Client_Name],Tab_Clients[Customer Type],"Nouveau")</f>
        <v>Member</v>
      </c>
      <c r="G119" s="28">
        <v>10</v>
      </c>
      <c r="H119" s="6">
        <f>_xlfn.XLOOKUP(Ventes[[#This Row],[Product_Name]],Tab_Produits[Product_Line],Tab_Produits[Coût_Unitaire],"0")</f>
        <v>73.56</v>
      </c>
      <c r="I119" s="2">
        <f t="shared" si="3"/>
        <v>735.6</v>
      </c>
      <c r="J119" s="2">
        <f>IF(AND(WORKDAY(Ventes[[#This Row],[Sale_Date]],2)&gt;=5,Ventes[[#This Row],[Quantity]]&gt;=7,+Ventes[[#This Row],[Customer Type]]="Member"),-Ventes[[#This Row],[Prix_Vente]]*TX_Remise,0)</f>
        <v>-183.9</v>
      </c>
      <c r="K119" s="2">
        <f>IF(AND(WEEKDAY(Ventes[[#This Row],[Sale_Date]],2)=7, Ventes[[#This Row],[Product_Price]]&gt;7), Ventes[[#This Row],[Prix_Vente]]*TauxMaj, 0)</f>
        <v>0</v>
      </c>
      <c r="L119" s="2">
        <f>SUM(Ventes[[#This Row],[Prix_Vente]:[Majoration]])</f>
        <v>551.70000000000005</v>
      </c>
      <c r="M119" s="2">
        <f xml:space="preserve"> Ventes[[#This Row],[Prix de Vente HT]]*Tx_TVA</f>
        <v>106.20225000000001</v>
      </c>
      <c r="N119" s="2">
        <f>+Ventes[[#This Row],[Prix de Vente HT]]+Ventes[[#This Row],[Montant TVA]]</f>
        <v>657.90225000000009</v>
      </c>
    </row>
    <row r="120" spans="1:14">
      <c r="A120" t="str">
        <f>IF(Ventes[[#This Row],[Sale_Date]]=Ventes[[#This Row],[Sale_Date]],"ID_V "&amp;TEXT(B120,"YYYY MMDD")&amp;"-"&amp;TEXT(ROW(),"000"),"ID…")</f>
        <v>ID_V YYYY 12DD-120</v>
      </c>
      <c r="B120" s="26">
        <f t="shared" si="2"/>
        <v>45276</v>
      </c>
      <c r="C120" t="str">
        <f>_xlfn.XLOOKUP(Ventes[[#This Row],[Product_Name]],Tab_Produits[Product_Line],Tab_Produits[ID_Product],"Choisir Votre Produit")</f>
        <v>ID_P Hom 0003</v>
      </c>
      <c r="D120" s="27" t="s">
        <v>512</v>
      </c>
      <c r="E120" s="27" t="str">
        <f>+Tab_Clients[[#This Row],[Client_Name]]</f>
        <v>Ananya Agarwal</v>
      </c>
      <c r="F120" s="27" t="str">
        <f>_xlfn.XLOOKUP(Ventes[[#This Row],[Client_Name]],Tab_Clients[Client_Name],Tab_Clients[Customer Type],"Nouveau")</f>
        <v>Member</v>
      </c>
      <c r="G120" s="28">
        <v>7</v>
      </c>
      <c r="H120" s="6">
        <f>_xlfn.XLOOKUP(Ventes[[#This Row],[Product_Name]],Tab_Produits[Product_Line],Tab_Produits[Coût_Unitaire],"0")</f>
        <v>73.56</v>
      </c>
      <c r="I120" s="2">
        <f t="shared" si="3"/>
        <v>514.92000000000007</v>
      </c>
      <c r="J120" s="2">
        <f>IF(AND(WORKDAY(Ventes[[#This Row],[Sale_Date]],2)&gt;=5,Ventes[[#This Row],[Quantity]]&gt;=7,+Ventes[[#This Row],[Customer Type]]="Member"),-Ventes[[#This Row],[Prix_Vente]]*TX_Remise,0)</f>
        <v>-128.73000000000002</v>
      </c>
      <c r="K120" s="2">
        <f>IF(AND(WEEKDAY(Ventes[[#This Row],[Sale_Date]],2)=7, Ventes[[#This Row],[Product_Price]]&gt;7), Ventes[[#This Row],[Prix_Vente]]*TauxMaj, 0)</f>
        <v>0</v>
      </c>
      <c r="L120" s="2">
        <f>SUM(Ventes[[#This Row],[Prix_Vente]:[Majoration]])</f>
        <v>386.19000000000005</v>
      </c>
      <c r="M120" s="2">
        <f xml:space="preserve"> Ventes[[#This Row],[Prix de Vente HT]]*Tx_TVA</f>
        <v>74.341575000000006</v>
      </c>
      <c r="N120" s="2">
        <f>+Ventes[[#This Row],[Prix de Vente HT]]+Ventes[[#This Row],[Montant TVA]]</f>
        <v>460.53157500000009</v>
      </c>
    </row>
    <row r="121" spans="1:14">
      <c r="A121" t="str">
        <f>IF(Ventes[[#This Row],[Sale_Date]]=Ventes[[#This Row],[Sale_Date]],"ID_V "&amp;TEXT(B121,"YYYY MMDD")&amp;"-"&amp;TEXT(ROW(),"000"),"ID…")</f>
        <v>ID_V YYYY 12DD-121</v>
      </c>
      <c r="B121" s="26">
        <f t="shared" si="2"/>
        <v>45276</v>
      </c>
      <c r="C121" t="str">
        <f>_xlfn.XLOOKUP(Ventes[[#This Row],[Product_Name]],Tab_Produits[Product_Line],Tab_Produits[ID_Product],"Choisir Votre Produit")</f>
        <v>ID_P Hea 0001</v>
      </c>
      <c r="D121" s="27" t="s">
        <v>510</v>
      </c>
      <c r="E121" s="27" t="str">
        <f>+Tab_Clients[[#This Row],[Client_Name]]</f>
        <v>Ashok Sharma</v>
      </c>
      <c r="F121" s="27" t="str">
        <f>_xlfn.XLOOKUP(Ventes[[#This Row],[Client_Name]],Tab_Clients[Client_Name],Tab_Clients[Customer Type],"Nouveau")</f>
        <v>Normal</v>
      </c>
      <c r="G121" s="28">
        <v>10</v>
      </c>
      <c r="H121" s="6">
        <f>_xlfn.XLOOKUP(Ventes[[#This Row],[Product_Name]],Tab_Produits[Product_Line],Tab_Produits[Coût_Unitaire],"0")</f>
        <v>74.69</v>
      </c>
      <c r="I121" s="2">
        <f t="shared" si="3"/>
        <v>746.9</v>
      </c>
      <c r="J121" s="2">
        <f>IF(AND(WORKDAY(Ventes[[#This Row],[Sale_Date]],2)&gt;=5,Ventes[[#This Row],[Quantity]]&gt;=7,+Ventes[[#This Row],[Customer Type]]="Member"),-Ventes[[#This Row],[Prix_Vente]]*TX_Remise,0)</f>
        <v>0</v>
      </c>
      <c r="K121" s="2">
        <f>IF(AND(WEEKDAY(Ventes[[#This Row],[Sale_Date]],2)=7, Ventes[[#This Row],[Product_Price]]&gt;7), Ventes[[#This Row],[Prix_Vente]]*TauxMaj, 0)</f>
        <v>0</v>
      </c>
      <c r="L121" s="2">
        <f>SUM(Ventes[[#This Row],[Prix_Vente]:[Majoration]])</f>
        <v>746.9</v>
      </c>
      <c r="M121" s="2">
        <f xml:space="preserve"> Ventes[[#This Row],[Prix de Vente HT]]*Tx_TVA</f>
        <v>143.77824999999999</v>
      </c>
      <c r="N121" s="2">
        <f>+Ventes[[#This Row],[Prix de Vente HT]]+Ventes[[#This Row],[Montant TVA]]</f>
        <v>890.67824999999993</v>
      </c>
    </row>
    <row r="122" spans="1:14">
      <c r="A122" t="str">
        <f>IF(Ventes[[#This Row],[Sale_Date]]=Ventes[[#This Row],[Sale_Date]],"ID_V "&amp;TEXT(B122,"YYYY MMDD")&amp;"-"&amp;TEXT(ROW(),"000"),"ID…")</f>
        <v>ID_V YYYY 12DD-122</v>
      </c>
      <c r="B122" s="26">
        <f t="shared" si="2"/>
        <v>45277</v>
      </c>
      <c r="C122" t="str">
        <f>_xlfn.XLOOKUP(Ventes[[#This Row],[Product_Name]],Tab_Produits[Product_Line],Tab_Produits[ID_Product],"Choisir Votre Produit")</f>
        <v>ID_P Foo 0004</v>
      </c>
      <c r="D122" s="27" t="s">
        <v>513</v>
      </c>
      <c r="E122" s="27" t="str">
        <f>+Tab_Clients[[#This Row],[Client_Name]]</f>
        <v>Sanjay Bansal</v>
      </c>
      <c r="F122" s="27" t="str">
        <f>_xlfn.XLOOKUP(Ventes[[#This Row],[Client_Name]],Tab_Clients[Client_Name],Tab_Clients[Customer Type],"Nouveau")</f>
        <v>Normal</v>
      </c>
      <c r="G122" s="28">
        <v>10</v>
      </c>
      <c r="H122" s="6">
        <f>_xlfn.XLOOKUP(Ventes[[#This Row],[Product_Name]],Tab_Produits[Product_Line],Tab_Produits[Coût_Unitaire],"0")</f>
        <v>54.84</v>
      </c>
      <c r="I122" s="2">
        <f t="shared" si="3"/>
        <v>548.40000000000009</v>
      </c>
      <c r="J122" s="2">
        <f>IF(AND(WORKDAY(Ventes[[#This Row],[Sale_Date]],2)&gt;=5,Ventes[[#This Row],[Quantity]]&gt;=7,+Ventes[[#This Row],[Customer Type]]="Member"),-Ventes[[#This Row],[Prix_Vente]]*TX_Remise,0)</f>
        <v>0</v>
      </c>
      <c r="K122" s="2">
        <f>IF(AND(WEEKDAY(Ventes[[#This Row],[Sale_Date]],2)=7, Ventes[[#This Row],[Product_Price]]&gt;7), Ventes[[#This Row],[Prix_Vente]]*TauxMaj, 0)</f>
        <v>10.968000000000002</v>
      </c>
      <c r="L122" s="2">
        <f>SUM(Ventes[[#This Row],[Prix_Vente]:[Majoration]])</f>
        <v>559.36800000000005</v>
      </c>
      <c r="M122" s="2">
        <f xml:space="preserve"> Ventes[[#This Row],[Prix de Vente HT]]*Tx_TVA</f>
        <v>107.67834000000001</v>
      </c>
      <c r="N122" s="2">
        <f>+Ventes[[#This Row],[Prix de Vente HT]]+Ventes[[#This Row],[Montant TVA]]</f>
        <v>667.0463400000001</v>
      </c>
    </row>
    <row r="123" spans="1:14">
      <c r="A123" t="str">
        <f>IF(Ventes[[#This Row],[Sale_Date]]=Ventes[[#This Row],[Sale_Date]],"ID_V "&amp;TEXT(B123,"YYYY MMDD")&amp;"-"&amp;TEXT(ROW(),"000"),"ID…")</f>
        <v>ID_V YYYY 12DD-123</v>
      </c>
      <c r="B123" s="26">
        <f t="shared" si="2"/>
        <v>45277</v>
      </c>
      <c r="C123" t="str">
        <f>_xlfn.XLOOKUP(Ventes[[#This Row],[Product_Name]],Tab_Produits[Product_Line],Tab_Produits[ID_Product],"Choisir Votre Produit")</f>
        <v>ID_P Hom 0003</v>
      </c>
      <c r="D123" s="27" t="s">
        <v>512</v>
      </c>
      <c r="E123" s="27" t="str">
        <f>+Tab_Clients[[#This Row],[Client_Name]]</f>
        <v>Riya Malhotra</v>
      </c>
      <c r="F123" s="27" t="str">
        <f>_xlfn.XLOOKUP(Ventes[[#This Row],[Client_Name]],Tab_Clients[Client_Name],Tab_Clients[Customer Type],"Nouveau")</f>
        <v>Member</v>
      </c>
      <c r="G123" s="28">
        <v>5</v>
      </c>
      <c r="H123" s="6">
        <f>_xlfn.XLOOKUP(Ventes[[#This Row],[Product_Name]],Tab_Produits[Product_Line],Tab_Produits[Coût_Unitaire],"0")</f>
        <v>73.56</v>
      </c>
      <c r="I123" s="2">
        <f t="shared" si="3"/>
        <v>367.8</v>
      </c>
      <c r="J123" s="2">
        <f>IF(AND(WORKDAY(Ventes[[#This Row],[Sale_Date]],2)&gt;=5,Ventes[[#This Row],[Quantity]]&gt;=7,+Ventes[[#This Row],[Customer Type]]="Member"),-Ventes[[#This Row],[Prix_Vente]]*TX_Remise,0)</f>
        <v>0</v>
      </c>
      <c r="K123" s="2">
        <f>IF(AND(WEEKDAY(Ventes[[#This Row],[Sale_Date]],2)=7, Ventes[[#This Row],[Product_Price]]&gt;7), Ventes[[#This Row],[Prix_Vente]]*TauxMaj, 0)</f>
        <v>7.3560000000000008</v>
      </c>
      <c r="L123" s="2">
        <f>SUM(Ventes[[#This Row],[Prix_Vente]:[Majoration]])</f>
        <v>375.15600000000001</v>
      </c>
      <c r="M123" s="2">
        <f xml:space="preserve"> Ventes[[#This Row],[Prix de Vente HT]]*Tx_TVA</f>
        <v>72.217529999999996</v>
      </c>
      <c r="N123" s="2">
        <f>+Ventes[[#This Row],[Prix de Vente HT]]+Ventes[[#This Row],[Montant TVA]]</f>
        <v>447.37353000000002</v>
      </c>
    </row>
    <row r="124" spans="1:14">
      <c r="A124" t="str">
        <f>IF(Ventes[[#This Row],[Sale_Date]]=Ventes[[#This Row],[Sale_Date]],"ID_V "&amp;TEXT(B124,"YYYY MMDD")&amp;"-"&amp;TEXT(ROW(),"000"),"ID…")</f>
        <v>ID_V YYYY 12DD-124</v>
      </c>
      <c r="B124" s="26">
        <f t="shared" si="2"/>
        <v>45277</v>
      </c>
      <c r="C124" t="str">
        <f>_xlfn.XLOOKUP(Ventes[[#This Row],[Product_Name]],Tab_Produits[Product_Line],Tab_Produits[ID_Product],"Choisir Votre Produit")</f>
        <v>ID_P Hom 0003</v>
      </c>
      <c r="D124" s="27" t="s">
        <v>512</v>
      </c>
      <c r="E124" s="27" t="str">
        <f>+Tab_Clients[[#This Row],[Client_Name]]</f>
        <v>Ajay Singh</v>
      </c>
      <c r="F124" s="27" t="str">
        <f>_xlfn.XLOOKUP(Ventes[[#This Row],[Client_Name]],Tab_Clients[Client_Name],Tab_Clients[Customer Type],"Nouveau")</f>
        <v>Normal</v>
      </c>
      <c r="G124" s="28">
        <v>2</v>
      </c>
      <c r="H124" s="6">
        <f>_xlfn.XLOOKUP(Ventes[[#This Row],[Product_Name]],Tab_Produits[Product_Line],Tab_Produits[Coût_Unitaire],"0")</f>
        <v>73.56</v>
      </c>
      <c r="I124" s="2">
        <f t="shared" si="3"/>
        <v>147.12</v>
      </c>
      <c r="J124" s="2">
        <f>IF(AND(WORKDAY(Ventes[[#This Row],[Sale_Date]],2)&gt;=5,Ventes[[#This Row],[Quantity]]&gt;=7,+Ventes[[#This Row],[Customer Type]]="Member"),-Ventes[[#This Row],[Prix_Vente]]*TX_Remise,0)</f>
        <v>0</v>
      </c>
      <c r="K124" s="2">
        <f>IF(AND(WEEKDAY(Ventes[[#This Row],[Sale_Date]],2)=7, Ventes[[#This Row],[Product_Price]]&gt;7), Ventes[[#This Row],[Prix_Vente]]*TauxMaj, 0)</f>
        <v>2.9424000000000001</v>
      </c>
      <c r="L124" s="2">
        <f>SUM(Ventes[[#This Row],[Prix_Vente]:[Majoration]])</f>
        <v>150.0624</v>
      </c>
      <c r="M124" s="2">
        <f xml:space="preserve"> Ventes[[#This Row],[Prix de Vente HT]]*Tx_TVA</f>
        <v>28.887011999999999</v>
      </c>
      <c r="N124" s="2">
        <f>+Ventes[[#This Row],[Prix de Vente HT]]+Ventes[[#This Row],[Montant TVA]]</f>
        <v>178.949412</v>
      </c>
    </row>
    <row r="125" spans="1:14">
      <c r="A125" t="str">
        <f>IF(Ventes[[#This Row],[Sale_Date]]=Ventes[[#This Row],[Sale_Date]],"ID_V "&amp;TEXT(B125,"YYYY MMDD")&amp;"-"&amp;TEXT(ROW(),"000"),"ID…")</f>
        <v>ID_V YYYY 12DD-125</v>
      </c>
      <c r="B125" s="26">
        <f t="shared" si="2"/>
        <v>45277</v>
      </c>
      <c r="C125" t="str">
        <f>_xlfn.XLOOKUP(Ventes[[#This Row],[Product_Name]],Tab_Produits[Product_Line],Tab_Produits[ID_Product],"Choisir Votre Produit")</f>
        <v>ID_P Hea 0001</v>
      </c>
      <c r="D125" s="27" t="s">
        <v>510</v>
      </c>
      <c r="E125" s="27" t="str">
        <f>+Tab_Clients[[#This Row],[Client_Name]]</f>
        <v>Kavya Nair</v>
      </c>
      <c r="F125" s="27" t="str">
        <f>_xlfn.XLOOKUP(Ventes[[#This Row],[Client_Name]],Tab_Clients[Client_Name],Tab_Clients[Customer Type],"Nouveau")</f>
        <v>Normal</v>
      </c>
      <c r="G125" s="28">
        <v>9</v>
      </c>
      <c r="H125" s="6">
        <f>_xlfn.XLOOKUP(Ventes[[#This Row],[Product_Name]],Tab_Produits[Product_Line],Tab_Produits[Coût_Unitaire],"0")</f>
        <v>74.69</v>
      </c>
      <c r="I125" s="2">
        <f t="shared" si="3"/>
        <v>672.21</v>
      </c>
      <c r="J125" s="2">
        <f>IF(AND(WORKDAY(Ventes[[#This Row],[Sale_Date]],2)&gt;=5,Ventes[[#This Row],[Quantity]]&gt;=7,+Ventes[[#This Row],[Customer Type]]="Member"),-Ventes[[#This Row],[Prix_Vente]]*TX_Remise,0)</f>
        <v>0</v>
      </c>
      <c r="K125" s="2">
        <f>IF(AND(WEEKDAY(Ventes[[#This Row],[Sale_Date]],2)=7, Ventes[[#This Row],[Product_Price]]&gt;7), Ventes[[#This Row],[Prix_Vente]]*TauxMaj, 0)</f>
        <v>13.4442</v>
      </c>
      <c r="L125" s="2">
        <f>SUM(Ventes[[#This Row],[Prix_Vente]:[Majoration]])</f>
        <v>685.65420000000006</v>
      </c>
      <c r="M125" s="2">
        <f xml:space="preserve"> Ventes[[#This Row],[Prix de Vente HT]]*Tx_TVA</f>
        <v>131.98843350000001</v>
      </c>
      <c r="N125" s="2">
        <f>+Ventes[[#This Row],[Prix de Vente HT]]+Ventes[[#This Row],[Montant TVA]]</f>
        <v>817.6426335000001</v>
      </c>
    </row>
    <row r="126" spans="1:14">
      <c r="A126" t="str">
        <f>IF(Ventes[[#This Row],[Sale_Date]]=Ventes[[#This Row],[Sale_Date]],"ID_V "&amp;TEXT(B126,"YYYY MMDD")&amp;"-"&amp;TEXT(ROW(),"000"),"ID…")</f>
        <v>ID_V YYYY 12DD-126</v>
      </c>
      <c r="B126" s="26">
        <f t="shared" si="2"/>
        <v>45278</v>
      </c>
      <c r="C126" t="str">
        <f>_xlfn.XLOOKUP(Ventes[[#This Row],[Product_Name]],Tab_Produits[Product_Line],Tab_Produits[ID_Product],"Choisir Votre Produit")</f>
        <v>ID_P Foo 0004</v>
      </c>
      <c r="D126" s="27" t="s">
        <v>513</v>
      </c>
      <c r="E126" s="27" t="str">
        <f>+Tab_Clients[[#This Row],[Client_Name]]</f>
        <v>Karan Reddy</v>
      </c>
      <c r="F126" s="27" t="str">
        <f>_xlfn.XLOOKUP(Ventes[[#This Row],[Client_Name]],Tab_Clients[Client_Name],Tab_Clients[Customer Type],"Nouveau")</f>
        <v>Member</v>
      </c>
      <c r="G126" s="28">
        <v>2</v>
      </c>
      <c r="H126" s="6">
        <f>_xlfn.XLOOKUP(Ventes[[#This Row],[Product_Name]],Tab_Produits[Product_Line],Tab_Produits[Coût_Unitaire],"0")</f>
        <v>54.84</v>
      </c>
      <c r="I126" s="2">
        <f t="shared" si="3"/>
        <v>109.68</v>
      </c>
      <c r="J126" s="2">
        <f>IF(AND(WORKDAY(Ventes[[#This Row],[Sale_Date]],2)&gt;=5,Ventes[[#This Row],[Quantity]]&gt;=7,+Ventes[[#This Row],[Customer Type]]="Member"),-Ventes[[#This Row],[Prix_Vente]]*TX_Remise,0)</f>
        <v>0</v>
      </c>
      <c r="K126" s="2">
        <f>IF(AND(WEEKDAY(Ventes[[#This Row],[Sale_Date]],2)=7, Ventes[[#This Row],[Product_Price]]&gt;7), Ventes[[#This Row],[Prix_Vente]]*TauxMaj, 0)</f>
        <v>0</v>
      </c>
      <c r="L126" s="2">
        <f>SUM(Ventes[[#This Row],[Prix_Vente]:[Majoration]])</f>
        <v>109.68</v>
      </c>
      <c r="M126" s="2">
        <f xml:space="preserve"> Ventes[[#This Row],[Prix de Vente HT]]*Tx_TVA</f>
        <v>21.113400000000002</v>
      </c>
      <c r="N126" s="2">
        <f>+Ventes[[#This Row],[Prix de Vente HT]]+Ventes[[#This Row],[Montant TVA]]</f>
        <v>130.79340000000002</v>
      </c>
    </row>
    <row r="127" spans="1:14">
      <c r="A127" t="str">
        <f>IF(Ventes[[#This Row],[Sale_Date]]=Ventes[[#This Row],[Sale_Date]],"ID_V "&amp;TEXT(B127,"YYYY MMDD")&amp;"-"&amp;TEXT(ROW(),"000"),"ID…")</f>
        <v>ID_V YYYY 12DD-127</v>
      </c>
      <c r="B127" s="26">
        <f t="shared" si="2"/>
        <v>45278</v>
      </c>
      <c r="C127" t="str">
        <f>_xlfn.XLOOKUP(Ventes[[#This Row],[Product_Name]],Tab_Produits[Product_Line],Tab_Produits[ID_Product],"Choisir Votre Produit")</f>
        <v>ID_P Hom 0003</v>
      </c>
      <c r="D127" s="27" t="s">
        <v>512</v>
      </c>
      <c r="E127" s="27" t="str">
        <f>+Tab_Clients[[#This Row],[Client_Name]]</f>
        <v>Nikhil Joshi</v>
      </c>
      <c r="F127" s="27" t="str">
        <f>_xlfn.XLOOKUP(Ventes[[#This Row],[Client_Name]],Tab_Clients[Client_Name],Tab_Clients[Customer Type],"Nouveau")</f>
        <v>Normal</v>
      </c>
      <c r="G127" s="28">
        <v>6</v>
      </c>
      <c r="H127" s="6">
        <f>_xlfn.XLOOKUP(Ventes[[#This Row],[Product_Name]],Tab_Produits[Product_Line],Tab_Produits[Coût_Unitaire],"0")</f>
        <v>73.56</v>
      </c>
      <c r="I127" s="2">
        <f t="shared" si="3"/>
        <v>441.36</v>
      </c>
      <c r="J127" s="2">
        <f>IF(AND(WORKDAY(Ventes[[#This Row],[Sale_Date]],2)&gt;=5,Ventes[[#This Row],[Quantity]]&gt;=7,+Ventes[[#This Row],[Customer Type]]="Member"),-Ventes[[#This Row],[Prix_Vente]]*TX_Remise,0)</f>
        <v>0</v>
      </c>
      <c r="K127" s="2">
        <f>IF(AND(WEEKDAY(Ventes[[#This Row],[Sale_Date]],2)=7, Ventes[[#This Row],[Product_Price]]&gt;7), Ventes[[#This Row],[Prix_Vente]]*TauxMaj, 0)</f>
        <v>0</v>
      </c>
      <c r="L127" s="2">
        <f>SUM(Ventes[[#This Row],[Prix_Vente]:[Majoration]])</f>
        <v>441.36</v>
      </c>
      <c r="M127" s="2">
        <f xml:space="preserve"> Ventes[[#This Row],[Prix de Vente HT]]*Tx_TVA</f>
        <v>84.961800000000011</v>
      </c>
      <c r="N127" s="2">
        <f>+Ventes[[#This Row],[Prix de Vente HT]]+Ventes[[#This Row],[Montant TVA]]</f>
        <v>526.32180000000005</v>
      </c>
    </row>
    <row r="128" spans="1:14">
      <c r="A128" t="str">
        <f>IF(Ventes[[#This Row],[Sale_Date]]=Ventes[[#This Row],[Sale_Date]],"ID_V "&amp;TEXT(B128,"YYYY MMDD")&amp;"-"&amp;TEXT(ROW(),"000"),"ID…")</f>
        <v>ID_V YYYY 12DD-128</v>
      </c>
      <c r="B128" s="26">
        <f t="shared" si="2"/>
        <v>45278</v>
      </c>
      <c r="C128" t="str">
        <f>_xlfn.XLOOKUP(Ventes[[#This Row],[Product_Name]],Tab_Produits[Product_Line],Tab_Produits[ID_Product],"Choisir Votre Produit")</f>
        <v>ID_P Hom 0003</v>
      </c>
      <c r="D128" s="27" t="s">
        <v>512</v>
      </c>
      <c r="E128" s="27" t="str">
        <f>+Tab_Clients[[#This Row],[Client_Name]]</f>
        <v>Ashok Nair</v>
      </c>
      <c r="F128" s="27" t="str">
        <f>_xlfn.XLOOKUP(Ventes[[#This Row],[Client_Name]],Tab_Clients[Client_Name],Tab_Clients[Customer Type],"Nouveau")</f>
        <v>Member</v>
      </c>
      <c r="G128" s="28">
        <v>10</v>
      </c>
      <c r="H128" s="6">
        <f>_xlfn.XLOOKUP(Ventes[[#This Row],[Product_Name]],Tab_Produits[Product_Line],Tab_Produits[Coût_Unitaire],"0")</f>
        <v>73.56</v>
      </c>
      <c r="I128" s="2">
        <f t="shared" si="3"/>
        <v>735.6</v>
      </c>
      <c r="J128" s="2">
        <f>IF(AND(WORKDAY(Ventes[[#This Row],[Sale_Date]],2)&gt;=5,Ventes[[#This Row],[Quantity]]&gt;=7,+Ventes[[#This Row],[Customer Type]]="Member"),-Ventes[[#This Row],[Prix_Vente]]*TX_Remise,0)</f>
        <v>-183.9</v>
      </c>
      <c r="K128" s="2">
        <f>IF(AND(WEEKDAY(Ventes[[#This Row],[Sale_Date]],2)=7, Ventes[[#This Row],[Product_Price]]&gt;7), Ventes[[#This Row],[Prix_Vente]]*TauxMaj, 0)</f>
        <v>0</v>
      </c>
      <c r="L128" s="2">
        <f>SUM(Ventes[[#This Row],[Prix_Vente]:[Majoration]])</f>
        <v>551.70000000000005</v>
      </c>
      <c r="M128" s="2">
        <f xml:space="preserve"> Ventes[[#This Row],[Prix de Vente HT]]*Tx_TVA</f>
        <v>106.20225000000001</v>
      </c>
      <c r="N128" s="2">
        <f>+Ventes[[#This Row],[Prix de Vente HT]]+Ventes[[#This Row],[Montant TVA]]</f>
        <v>657.90225000000009</v>
      </c>
    </row>
    <row r="129" spans="1:14">
      <c r="A129" t="str">
        <f>IF(Ventes[[#This Row],[Sale_Date]]=Ventes[[#This Row],[Sale_Date]],"ID_V "&amp;TEXT(B129,"YYYY MMDD")&amp;"-"&amp;TEXT(ROW(),"000"),"ID…")</f>
        <v>ID_V YYYY 12DD-129</v>
      </c>
      <c r="B129" s="26">
        <f t="shared" si="2"/>
        <v>45278</v>
      </c>
      <c r="C129" t="str">
        <f>_xlfn.XLOOKUP(Ventes[[#This Row],[Product_Name]],Tab_Produits[Product_Line],Tab_Produits[ID_Product],"Choisir Votre Produit")</f>
        <v>ID_P Hea 0001</v>
      </c>
      <c r="D129" s="27" t="s">
        <v>510</v>
      </c>
      <c r="E129" s="27" t="str">
        <f>+Tab_Clients[[#This Row],[Client_Name]]</f>
        <v>Aditya Kapoor</v>
      </c>
      <c r="F129" s="27" t="str">
        <f>_xlfn.XLOOKUP(Ventes[[#This Row],[Client_Name]],Tab_Clients[Client_Name],Tab_Clients[Customer Type],"Nouveau")</f>
        <v>Normal</v>
      </c>
      <c r="G129" s="28">
        <v>4</v>
      </c>
      <c r="H129" s="6">
        <f>_xlfn.XLOOKUP(Ventes[[#This Row],[Product_Name]],Tab_Produits[Product_Line],Tab_Produits[Coût_Unitaire],"0")</f>
        <v>74.69</v>
      </c>
      <c r="I129" s="2">
        <f t="shared" si="3"/>
        <v>298.76</v>
      </c>
      <c r="J129" s="2">
        <f>IF(AND(WORKDAY(Ventes[[#This Row],[Sale_Date]],2)&gt;=5,Ventes[[#This Row],[Quantity]]&gt;=7,+Ventes[[#This Row],[Customer Type]]="Member"),-Ventes[[#This Row],[Prix_Vente]]*TX_Remise,0)</f>
        <v>0</v>
      </c>
      <c r="K129" s="2">
        <f>IF(AND(WEEKDAY(Ventes[[#This Row],[Sale_Date]],2)=7, Ventes[[#This Row],[Product_Price]]&gt;7), Ventes[[#This Row],[Prix_Vente]]*TauxMaj, 0)</f>
        <v>0</v>
      </c>
      <c r="L129" s="2">
        <f>SUM(Ventes[[#This Row],[Prix_Vente]:[Majoration]])</f>
        <v>298.76</v>
      </c>
      <c r="M129" s="2">
        <f xml:space="preserve"> Ventes[[#This Row],[Prix de Vente HT]]*Tx_TVA</f>
        <v>57.511299999999999</v>
      </c>
      <c r="N129" s="2">
        <f>+Ventes[[#This Row],[Prix de Vente HT]]+Ventes[[#This Row],[Montant TVA]]</f>
        <v>356.2713</v>
      </c>
    </row>
    <row r="130" spans="1:14">
      <c r="A130" t="str">
        <f>IF(Ventes[[#This Row],[Sale_Date]]=Ventes[[#This Row],[Sale_Date]],"ID_V "&amp;TEXT(B130,"YYYY MMDD")&amp;"-"&amp;TEXT(ROW(),"000"),"ID…")</f>
        <v>ID_V YYYY 12DD-130</v>
      </c>
      <c r="B130" s="26">
        <f t="shared" ref="B130:B193" si="4">DATE(2023, 11, 17) + INT((ROW(B129)-1)/4)</f>
        <v>45279</v>
      </c>
      <c r="C130" t="str">
        <f>_xlfn.XLOOKUP(Ventes[[#This Row],[Product_Name]],Tab_Produits[Product_Line],Tab_Produits[ID_Product],"Choisir Votre Produit")</f>
        <v>ID_P Foo 0004</v>
      </c>
      <c r="D130" s="27" t="s">
        <v>513</v>
      </c>
      <c r="E130" s="27" t="str">
        <f>+Tab_Clients[[#This Row],[Client_Name]]</f>
        <v>Lakshmi Rao</v>
      </c>
      <c r="F130" s="27" t="str">
        <f>_xlfn.XLOOKUP(Ventes[[#This Row],[Client_Name]],Tab_Clients[Client_Name],Tab_Clients[Customer Type],"Nouveau")</f>
        <v>Member</v>
      </c>
      <c r="G130" s="28">
        <v>8</v>
      </c>
      <c r="H130" s="6">
        <f>_xlfn.XLOOKUP(Ventes[[#This Row],[Product_Name]],Tab_Produits[Product_Line],Tab_Produits[Coût_Unitaire],"0")</f>
        <v>54.84</v>
      </c>
      <c r="I130" s="2">
        <f t="shared" ref="I130:I193" si="5">G130*H130</f>
        <v>438.72</v>
      </c>
      <c r="J130" s="2">
        <f>IF(AND(WORKDAY(Ventes[[#This Row],[Sale_Date]],2)&gt;=5,Ventes[[#This Row],[Quantity]]&gt;=7,+Ventes[[#This Row],[Customer Type]]="Member"),-Ventes[[#This Row],[Prix_Vente]]*TX_Remise,0)</f>
        <v>-109.68</v>
      </c>
      <c r="K130" s="2">
        <f>IF(AND(WEEKDAY(Ventes[[#This Row],[Sale_Date]],2)=7, Ventes[[#This Row],[Product_Price]]&gt;7), Ventes[[#This Row],[Prix_Vente]]*TauxMaj, 0)</f>
        <v>0</v>
      </c>
      <c r="L130" s="2">
        <f>SUM(Ventes[[#This Row],[Prix_Vente]:[Majoration]])</f>
        <v>329.04</v>
      </c>
      <c r="M130" s="2">
        <f xml:space="preserve"> Ventes[[#This Row],[Prix de Vente HT]]*Tx_TVA</f>
        <v>63.340200000000003</v>
      </c>
      <c r="N130" s="2">
        <f>+Ventes[[#This Row],[Prix de Vente HT]]+Ventes[[#This Row],[Montant TVA]]</f>
        <v>392.3802</v>
      </c>
    </row>
    <row r="131" spans="1:14">
      <c r="A131" t="str">
        <f>IF(Ventes[[#This Row],[Sale_Date]]=Ventes[[#This Row],[Sale_Date]],"ID_V "&amp;TEXT(B131,"YYYY MMDD")&amp;"-"&amp;TEXT(ROW(),"000"),"ID…")</f>
        <v>ID_V YYYY 12DD-131</v>
      </c>
      <c r="B131" s="26">
        <f t="shared" si="4"/>
        <v>45279</v>
      </c>
      <c r="C131" t="str">
        <f>_xlfn.XLOOKUP(Ventes[[#This Row],[Product_Name]],Tab_Produits[Product_Line],Tab_Produits[ID_Product],"Choisir Votre Produit")</f>
        <v>ID_P Hom 0003</v>
      </c>
      <c r="D131" s="27" t="s">
        <v>512</v>
      </c>
      <c r="E131" s="27" t="str">
        <f>+Tab_Clients[[#This Row],[Client_Name]]</f>
        <v>Anil Mehta</v>
      </c>
      <c r="F131" s="27" t="str">
        <f>_xlfn.XLOOKUP(Ventes[[#This Row],[Client_Name]],Tab_Clients[Client_Name],Tab_Clients[Customer Type],"Nouveau")</f>
        <v>Member</v>
      </c>
      <c r="G131" s="28">
        <v>1</v>
      </c>
      <c r="H131" s="6">
        <f>_xlfn.XLOOKUP(Ventes[[#This Row],[Product_Name]],Tab_Produits[Product_Line],Tab_Produits[Coût_Unitaire],"0")</f>
        <v>73.56</v>
      </c>
      <c r="I131" s="2">
        <f t="shared" si="5"/>
        <v>73.56</v>
      </c>
      <c r="J131" s="2">
        <f>IF(AND(WORKDAY(Ventes[[#This Row],[Sale_Date]],2)&gt;=5,Ventes[[#This Row],[Quantity]]&gt;=7,+Ventes[[#This Row],[Customer Type]]="Member"),-Ventes[[#This Row],[Prix_Vente]]*TX_Remise,0)</f>
        <v>0</v>
      </c>
      <c r="K131" s="2">
        <f>IF(AND(WEEKDAY(Ventes[[#This Row],[Sale_Date]],2)=7, Ventes[[#This Row],[Product_Price]]&gt;7), Ventes[[#This Row],[Prix_Vente]]*TauxMaj, 0)</f>
        <v>0</v>
      </c>
      <c r="L131" s="2">
        <f>SUM(Ventes[[#This Row],[Prix_Vente]:[Majoration]])</f>
        <v>73.56</v>
      </c>
      <c r="M131" s="2">
        <f xml:space="preserve"> Ventes[[#This Row],[Prix de Vente HT]]*Tx_TVA</f>
        <v>14.160300000000001</v>
      </c>
      <c r="N131" s="2">
        <f>+Ventes[[#This Row],[Prix de Vente HT]]+Ventes[[#This Row],[Montant TVA]]</f>
        <v>87.720300000000009</v>
      </c>
    </row>
    <row r="132" spans="1:14">
      <c r="A132" t="str">
        <f>IF(Ventes[[#This Row],[Sale_Date]]=Ventes[[#This Row],[Sale_Date]],"ID_V "&amp;TEXT(B132,"YYYY MMDD")&amp;"-"&amp;TEXT(ROW(),"000"),"ID…")</f>
        <v>ID_V YYYY 12DD-132</v>
      </c>
      <c r="B132" s="26">
        <f t="shared" si="4"/>
        <v>45279</v>
      </c>
      <c r="C132" t="str">
        <f>_xlfn.XLOOKUP(Ventes[[#This Row],[Product_Name]],Tab_Produits[Product_Line],Tab_Produits[ID_Product],"Choisir Votre Produit")</f>
        <v>ID_P Hom 0003</v>
      </c>
      <c r="D132" s="27" t="s">
        <v>512</v>
      </c>
      <c r="E132" s="27" t="str">
        <f>+Tab_Clients[[#This Row],[Client_Name]]</f>
        <v>Isha Singh</v>
      </c>
      <c r="F132" s="27" t="str">
        <f>_xlfn.XLOOKUP(Ventes[[#This Row],[Client_Name]],Tab_Clients[Client_Name],Tab_Clients[Customer Type],"Nouveau")</f>
        <v>Member</v>
      </c>
      <c r="G132" s="28">
        <v>4</v>
      </c>
      <c r="H132" s="6">
        <f>_xlfn.XLOOKUP(Ventes[[#This Row],[Product_Name]],Tab_Produits[Product_Line],Tab_Produits[Coût_Unitaire],"0")</f>
        <v>73.56</v>
      </c>
      <c r="I132" s="2">
        <f t="shared" si="5"/>
        <v>294.24</v>
      </c>
      <c r="J132" s="2">
        <f>IF(AND(WORKDAY(Ventes[[#This Row],[Sale_Date]],2)&gt;=5,Ventes[[#This Row],[Quantity]]&gt;=7,+Ventes[[#This Row],[Customer Type]]="Member"),-Ventes[[#This Row],[Prix_Vente]]*TX_Remise,0)</f>
        <v>0</v>
      </c>
      <c r="K132" s="2">
        <f>IF(AND(WEEKDAY(Ventes[[#This Row],[Sale_Date]],2)=7, Ventes[[#This Row],[Product_Price]]&gt;7), Ventes[[#This Row],[Prix_Vente]]*TauxMaj, 0)</f>
        <v>0</v>
      </c>
      <c r="L132" s="2">
        <f>SUM(Ventes[[#This Row],[Prix_Vente]:[Majoration]])</f>
        <v>294.24</v>
      </c>
      <c r="M132" s="2">
        <f xml:space="preserve"> Ventes[[#This Row],[Prix de Vente HT]]*Tx_TVA</f>
        <v>56.641200000000005</v>
      </c>
      <c r="N132" s="2">
        <f>+Ventes[[#This Row],[Prix de Vente HT]]+Ventes[[#This Row],[Montant TVA]]</f>
        <v>350.88120000000004</v>
      </c>
    </row>
    <row r="133" spans="1:14">
      <c r="A133" t="str">
        <f>IF(Ventes[[#This Row],[Sale_Date]]=Ventes[[#This Row],[Sale_Date]],"ID_V "&amp;TEXT(B133,"YYYY MMDD")&amp;"-"&amp;TEXT(ROW(),"000"),"ID…")</f>
        <v>ID_V YYYY 12DD-133</v>
      </c>
      <c r="B133" s="26">
        <f t="shared" si="4"/>
        <v>45279</v>
      </c>
      <c r="C133" t="str">
        <f>_xlfn.XLOOKUP(Ventes[[#This Row],[Product_Name]],Tab_Produits[Product_Line],Tab_Produits[ID_Product],"Choisir Votre Produit")</f>
        <v>ID_P Hea 0001</v>
      </c>
      <c r="D133" s="27" t="s">
        <v>510</v>
      </c>
      <c r="E133" s="27" t="str">
        <f>+Tab_Clients[[#This Row],[Client_Name]]</f>
        <v>Lakshmi Mehta</v>
      </c>
      <c r="F133" s="27" t="str">
        <f>_xlfn.XLOOKUP(Ventes[[#This Row],[Client_Name]],Tab_Clients[Client_Name],Tab_Clients[Customer Type],"Nouveau")</f>
        <v>Normal</v>
      </c>
      <c r="G133" s="28">
        <v>9</v>
      </c>
      <c r="H133" s="6">
        <f>_xlfn.XLOOKUP(Ventes[[#This Row],[Product_Name]],Tab_Produits[Product_Line],Tab_Produits[Coût_Unitaire],"0")</f>
        <v>74.69</v>
      </c>
      <c r="I133" s="2">
        <f t="shared" si="5"/>
        <v>672.21</v>
      </c>
      <c r="J133" s="2">
        <f>IF(AND(WORKDAY(Ventes[[#This Row],[Sale_Date]],2)&gt;=5,Ventes[[#This Row],[Quantity]]&gt;=7,+Ventes[[#This Row],[Customer Type]]="Member"),-Ventes[[#This Row],[Prix_Vente]]*TX_Remise,0)</f>
        <v>0</v>
      </c>
      <c r="K133" s="2">
        <f>IF(AND(WEEKDAY(Ventes[[#This Row],[Sale_Date]],2)=7, Ventes[[#This Row],[Product_Price]]&gt;7), Ventes[[#This Row],[Prix_Vente]]*TauxMaj, 0)</f>
        <v>0</v>
      </c>
      <c r="L133" s="2">
        <f>SUM(Ventes[[#This Row],[Prix_Vente]:[Majoration]])</f>
        <v>672.21</v>
      </c>
      <c r="M133" s="2">
        <f xml:space="preserve"> Ventes[[#This Row],[Prix de Vente HT]]*Tx_TVA</f>
        <v>129.40042500000001</v>
      </c>
      <c r="N133" s="2">
        <f>+Ventes[[#This Row],[Prix de Vente HT]]+Ventes[[#This Row],[Montant TVA]]</f>
        <v>801.61042500000008</v>
      </c>
    </row>
    <row r="134" spans="1:14">
      <c r="A134" t="str">
        <f>IF(Ventes[[#This Row],[Sale_Date]]=Ventes[[#This Row],[Sale_Date]],"ID_V "&amp;TEXT(B134,"YYYY MMDD")&amp;"-"&amp;TEXT(ROW(),"000"),"ID…")</f>
        <v>ID_V YYYY 12DD-134</v>
      </c>
      <c r="B134" s="26">
        <f t="shared" si="4"/>
        <v>45280</v>
      </c>
      <c r="C134" t="str">
        <f>_xlfn.XLOOKUP(Ventes[[#This Row],[Product_Name]],Tab_Produits[Product_Line],Tab_Produits[ID_Product],"Choisir Votre Produit")</f>
        <v>ID_P Foo 0004</v>
      </c>
      <c r="D134" s="27" t="s">
        <v>513</v>
      </c>
      <c r="E134" s="27" t="str">
        <f>+Tab_Clients[[#This Row],[Client_Name]]</f>
        <v>Pooja Reddy</v>
      </c>
      <c r="F134" s="27" t="str">
        <f>_xlfn.XLOOKUP(Ventes[[#This Row],[Client_Name]],Tab_Clients[Client_Name],Tab_Clients[Customer Type],"Nouveau")</f>
        <v>Member</v>
      </c>
      <c r="G134" s="28">
        <v>7</v>
      </c>
      <c r="H134" s="6">
        <f>_xlfn.XLOOKUP(Ventes[[#This Row],[Product_Name]],Tab_Produits[Product_Line],Tab_Produits[Coût_Unitaire],"0")</f>
        <v>54.84</v>
      </c>
      <c r="I134" s="2">
        <f t="shared" si="5"/>
        <v>383.88</v>
      </c>
      <c r="J134" s="2">
        <f>IF(AND(WORKDAY(Ventes[[#This Row],[Sale_Date]],2)&gt;=5,Ventes[[#This Row],[Quantity]]&gt;=7,+Ventes[[#This Row],[Customer Type]]="Member"),-Ventes[[#This Row],[Prix_Vente]]*TX_Remise,0)</f>
        <v>-95.97</v>
      </c>
      <c r="K134" s="2">
        <f>IF(AND(WEEKDAY(Ventes[[#This Row],[Sale_Date]],2)=7, Ventes[[#This Row],[Product_Price]]&gt;7), Ventes[[#This Row],[Prix_Vente]]*TauxMaj, 0)</f>
        <v>0</v>
      </c>
      <c r="L134" s="2">
        <f>SUM(Ventes[[#This Row],[Prix_Vente]:[Majoration]])</f>
        <v>287.90999999999997</v>
      </c>
      <c r="M134" s="2">
        <f xml:space="preserve"> Ventes[[#This Row],[Prix de Vente HT]]*Tx_TVA</f>
        <v>55.422674999999998</v>
      </c>
      <c r="N134" s="2">
        <f>+Ventes[[#This Row],[Prix de Vente HT]]+Ventes[[#This Row],[Montant TVA]]</f>
        <v>343.33267499999999</v>
      </c>
    </row>
    <row r="135" spans="1:14">
      <c r="A135" t="str">
        <f>IF(Ventes[[#This Row],[Sale_Date]]=Ventes[[#This Row],[Sale_Date]],"ID_V "&amp;TEXT(B135,"YYYY MMDD")&amp;"-"&amp;TEXT(ROW(),"000"),"ID…")</f>
        <v>ID_V YYYY 12DD-135</v>
      </c>
      <c r="B135" s="26">
        <f t="shared" si="4"/>
        <v>45280</v>
      </c>
      <c r="C135" t="str">
        <f>_xlfn.XLOOKUP(Ventes[[#This Row],[Product_Name]],Tab_Produits[Product_Line],Tab_Produits[ID_Product],"Choisir Votre Produit")</f>
        <v>ID_P Hom 0003</v>
      </c>
      <c r="D135" s="27" t="s">
        <v>512</v>
      </c>
      <c r="E135" s="27" t="str">
        <f>+Tab_Clients[[#This Row],[Client_Name]]</f>
        <v>Deepak Reddy</v>
      </c>
      <c r="F135" s="27" t="str">
        <f>_xlfn.XLOOKUP(Ventes[[#This Row],[Client_Name]],Tab_Clients[Client_Name],Tab_Clients[Customer Type],"Nouveau")</f>
        <v>Normal</v>
      </c>
      <c r="G135" s="28">
        <v>7</v>
      </c>
      <c r="H135" s="6">
        <f>_xlfn.XLOOKUP(Ventes[[#This Row],[Product_Name]],Tab_Produits[Product_Line],Tab_Produits[Coût_Unitaire],"0")</f>
        <v>73.56</v>
      </c>
      <c r="I135" s="2">
        <f t="shared" si="5"/>
        <v>514.92000000000007</v>
      </c>
      <c r="J135" s="2">
        <f>IF(AND(WORKDAY(Ventes[[#This Row],[Sale_Date]],2)&gt;=5,Ventes[[#This Row],[Quantity]]&gt;=7,+Ventes[[#This Row],[Customer Type]]="Member"),-Ventes[[#This Row],[Prix_Vente]]*TX_Remise,0)</f>
        <v>0</v>
      </c>
      <c r="K135" s="2">
        <f>IF(AND(WEEKDAY(Ventes[[#This Row],[Sale_Date]],2)=7, Ventes[[#This Row],[Product_Price]]&gt;7), Ventes[[#This Row],[Prix_Vente]]*TauxMaj, 0)</f>
        <v>0</v>
      </c>
      <c r="L135" s="2">
        <f>SUM(Ventes[[#This Row],[Prix_Vente]:[Majoration]])</f>
        <v>514.92000000000007</v>
      </c>
      <c r="M135" s="2">
        <f xml:space="preserve"> Ventes[[#This Row],[Prix de Vente HT]]*Tx_TVA</f>
        <v>99.122100000000017</v>
      </c>
      <c r="N135" s="2">
        <f>+Ventes[[#This Row],[Prix de Vente HT]]+Ventes[[#This Row],[Montant TVA]]</f>
        <v>614.04210000000012</v>
      </c>
    </row>
    <row r="136" spans="1:14">
      <c r="A136" t="str">
        <f>IF(Ventes[[#This Row],[Sale_Date]]=Ventes[[#This Row],[Sale_Date]],"ID_V "&amp;TEXT(B136,"YYYY MMDD")&amp;"-"&amp;TEXT(ROW(),"000"),"ID…")</f>
        <v>ID_V YYYY 12DD-136</v>
      </c>
      <c r="B136" s="26">
        <f t="shared" si="4"/>
        <v>45280</v>
      </c>
      <c r="C136" t="str">
        <f>_xlfn.XLOOKUP(Ventes[[#This Row],[Product_Name]],Tab_Produits[Product_Line],Tab_Produits[ID_Product],"Choisir Votre Produit")</f>
        <v>ID_P Hom 0003</v>
      </c>
      <c r="D136" s="27" t="s">
        <v>512</v>
      </c>
      <c r="E136" s="27" t="str">
        <f>+Tab_Clients[[#This Row],[Client_Name]]</f>
        <v>Sanjay Kumar</v>
      </c>
      <c r="F136" s="27" t="str">
        <f>_xlfn.XLOOKUP(Ventes[[#This Row],[Client_Name]],Tab_Clients[Client_Name],Tab_Clients[Customer Type],"Nouveau")</f>
        <v>Member</v>
      </c>
      <c r="G136" s="28">
        <v>1</v>
      </c>
      <c r="H136" s="6">
        <f>_xlfn.XLOOKUP(Ventes[[#This Row],[Product_Name]],Tab_Produits[Product_Line],Tab_Produits[Coût_Unitaire],"0")</f>
        <v>73.56</v>
      </c>
      <c r="I136" s="2">
        <f t="shared" si="5"/>
        <v>73.56</v>
      </c>
      <c r="J136" s="2">
        <f>IF(AND(WORKDAY(Ventes[[#This Row],[Sale_Date]],2)&gt;=5,Ventes[[#This Row],[Quantity]]&gt;=7,+Ventes[[#This Row],[Customer Type]]="Member"),-Ventes[[#This Row],[Prix_Vente]]*TX_Remise,0)</f>
        <v>0</v>
      </c>
      <c r="K136" s="2">
        <f>IF(AND(WEEKDAY(Ventes[[#This Row],[Sale_Date]],2)=7, Ventes[[#This Row],[Product_Price]]&gt;7), Ventes[[#This Row],[Prix_Vente]]*TauxMaj, 0)</f>
        <v>0</v>
      </c>
      <c r="L136" s="2">
        <f>SUM(Ventes[[#This Row],[Prix_Vente]:[Majoration]])</f>
        <v>73.56</v>
      </c>
      <c r="M136" s="2">
        <f xml:space="preserve"> Ventes[[#This Row],[Prix de Vente HT]]*Tx_TVA</f>
        <v>14.160300000000001</v>
      </c>
      <c r="N136" s="2">
        <f>+Ventes[[#This Row],[Prix de Vente HT]]+Ventes[[#This Row],[Montant TVA]]</f>
        <v>87.720300000000009</v>
      </c>
    </row>
    <row r="137" spans="1:14">
      <c r="A137" t="str">
        <f>IF(Ventes[[#This Row],[Sale_Date]]=Ventes[[#This Row],[Sale_Date]],"ID_V "&amp;TEXT(B137,"YYYY MMDD")&amp;"-"&amp;TEXT(ROW(),"000"),"ID…")</f>
        <v>ID_V YYYY 12DD-137</v>
      </c>
      <c r="B137" s="26">
        <f t="shared" si="4"/>
        <v>45280</v>
      </c>
      <c r="C137" t="str">
        <f>_xlfn.XLOOKUP(Ventes[[#This Row],[Product_Name]],Tab_Produits[Product_Line],Tab_Produits[ID_Product],"Choisir Votre Produit")</f>
        <v>ID_P Hea 0001</v>
      </c>
      <c r="D137" s="27" t="s">
        <v>510</v>
      </c>
      <c r="E137" s="27" t="str">
        <f>+Tab_Clients[[#This Row],[Client_Name]]</f>
        <v>Krishna Kumar</v>
      </c>
      <c r="F137" s="27" t="str">
        <f>_xlfn.XLOOKUP(Ventes[[#This Row],[Client_Name]],Tab_Clients[Client_Name],Tab_Clients[Customer Type],"Nouveau")</f>
        <v>Member</v>
      </c>
      <c r="G137" s="28">
        <v>2</v>
      </c>
      <c r="H137" s="6">
        <f>_xlfn.XLOOKUP(Ventes[[#This Row],[Product_Name]],Tab_Produits[Product_Line],Tab_Produits[Coût_Unitaire],"0")</f>
        <v>74.69</v>
      </c>
      <c r="I137" s="2">
        <f t="shared" si="5"/>
        <v>149.38</v>
      </c>
      <c r="J137" s="2">
        <f>IF(AND(WORKDAY(Ventes[[#This Row],[Sale_Date]],2)&gt;=5,Ventes[[#This Row],[Quantity]]&gt;=7,+Ventes[[#This Row],[Customer Type]]="Member"),-Ventes[[#This Row],[Prix_Vente]]*TX_Remise,0)</f>
        <v>0</v>
      </c>
      <c r="K137" s="2">
        <f>IF(AND(WEEKDAY(Ventes[[#This Row],[Sale_Date]],2)=7, Ventes[[#This Row],[Product_Price]]&gt;7), Ventes[[#This Row],[Prix_Vente]]*TauxMaj, 0)</f>
        <v>0</v>
      </c>
      <c r="L137" s="2">
        <f>SUM(Ventes[[#This Row],[Prix_Vente]:[Majoration]])</f>
        <v>149.38</v>
      </c>
      <c r="M137" s="2">
        <f xml:space="preserve"> Ventes[[#This Row],[Prix de Vente HT]]*Tx_TVA</f>
        <v>28.755649999999999</v>
      </c>
      <c r="N137" s="2">
        <f>+Ventes[[#This Row],[Prix de Vente HT]]+Ventes[[#This Row],[Montant TVA]]</f>
        <v>178.13565</v>
      </c>
    </row>
    <row r="138" spans="1:14">
      <c r="A138" t="str">
        <f>IF(Ventes[[#This Row],[Sale_Date]]=Ventes[[#This Row],[Sale_Date]],"ID_V "&amp;TEXT(B138,"YYYY MMDD")&amp;"-"&amp;TEXT(ROW(),"000"),"ID…")</f>
        <v>ID_V YYYY 12DD-138</v>
      </c>
      <c r="B138" s="26">
        <f t="shared" si="4"/>
        <v>45281</v>
      </c>
      <c r="C138" t="str">
        <f>_xlfn.XLOOKUP(Ventes[[#This Row],[Product_Name]],Tab_Produits[Product_Line],Tab_Produits[ID_Product],"Choisir Votre Produit")</f>
        <v>ID_P Foo 0004</v>
      </c>
      <c r="D138" s="27" t="s">
        <v>513</v>
      </c>
      <c r="E138" s="27" t="str">
        <f>+Tab_Clients[[#This Row],[Client_Name]]</f>
        <v>Sita Chopra</v>
      </c>
      <c r="F138" s="27" t="str">
        <f>_xlfn.XLOOKUP(Ventes[[#This Row],[Client_Name]],Tab_Clients[Client_Name],Tab_Clients[Customer Type],"Nouveau")</f>
        <v>Member</v>
      </c>
      <c r="G138" s="28">
        <v>5</v>
      </c>
      <c r="H138" s="6">
        <f>_xlfn.XLOOKUP(Ventes[[#This Row],[Product_Name]],Tab_Produits[Product_Line],Tab_Produits[Coût_Unitaire],"0")</f>
        <v>54.84</v>
      </c>
      <c r="I138" s="2">
        <f t="shared" si="5"/>
        <v>274.20000000000005</v>
      </c>
      <c r="J138" s="2">
        <f>IF(AND(WORKDAY(Ventes[[#This Row],[Sale_Date]],2)&gt;=5,Ventes[[#This Row],[Quantity]]&gt;=7,+Ventes[[#This Row],[Customer Type]]="Member"),-Ventes[[#This Row],[Prix_Vente]]*TX_Remise,0)</f>
        <v>0</v>
      </c>
      <c r="K138" s="2">
        <f>IF(AND(WEEKDAY(Ventes[[#This Row],[Sale_Date]],2)=7, Ventes[[#This Row],[Product_Price]]&gt;7), Ventes[[#This Row],[Prix_Vente]]*TauxMaj, 0)</f>
        <v>0</v>
      </c>
      <c r="L138" s="2">
        <f>SUM(Ventes[[#This Row],[Prix_Vente]:[Majoration]])</f>
        <v>274.20000000000005</v>
      </c>
      <c r="M138" s="2">
        <f xml:space="preserve"> Ventes[[#This Row],[Prix de Vente HT]]*Tx_TVA</f>
        <v>52.783500000000011</v>
      </c>
      <c r="N138" s="2">
        <f>+Ventes[[#This Row],[Prix de Vente HT]]+Ventes[[#This Row],[Montant TVA]]</f>
        <v>326.98350000000005</v>
      </c>
    </row>
    <row r="139" spans="1:14">
      <c r="A139" t="str">
        <f>IF(Ventes[[#This Row],[Sale_Date]]=Ventes[[#This Row],[Sale_Date]],"ID_V "&amp;TEXT(B139,"YYYY MMDD")&amp;"-"&amp;TEXT(ROW(),"000"),"ID…")</f>
        <v>ID_V YYYY 12DD-139</v>
      </c>
      <c r="B139" s="26">
        <f t="shared" si="4"/>
        <v>45281</v>
      </c>
      <c r="C139" t="str">
        <f>_xlfn.XLOOKUP(Ventes[[#This Row],[Product_Name]],Tab_Produits[Product_Line],Tab_Produits[ID_Product],"Choisir Votre Produit")</f>
        <v>ID_P Hom 0003</v>
      </c>
      <c r="D139" s="27" t="s">
        <v>512</v>
      </c>
      <c r="E139" s="27" t="str">
        <f>+Tab_Clients[[#This Row],[Client_Name]]</f>
        <v>Amit Mehta</v>
      </c>
      <c r="F139" s="27" t="str">
        <f>_xlfn.XLOOKUP(Ventes[[#This Row],[Client_Name]],Tab_Clients[Client_Name],Tab_Clients[Customer Type],"Nouveau")</f>
        <v>Normal</v>
      </c>
      <c r="G139" s="28">
        <v>1</v>
      </c>
      <c r="H139" s="6">
        <f>_xlfn.XLOOKUP(Ventes[[#This Row],[Product_Name]],Tab_Produits[Product_Line],Tab_Produits[Coût_Unitaire],"0")</f>
        <v>73.56</v>
      </c>
      <c r="I139" s="2">
        <f t="shared" si="5"/>
        <v>73.56</v>
      </c>
      <c r="J139" s="2">
        <f>IF(AND(WORKDAY(Ventes[[#This Row],[Sale_Date]],2)&gt;=5,Ventes[[#This Row],[Quantity]]&gt;=7,+Ventes[[#This Row],[Customer Type]]="Member"),-Ventes[[#This Row],[Prix_Vente]]*TX_Remise,0)</f>
        <v>0</v>
      </c>
      <c r="K139" s="2">
        <f>IF(AND(WEEKDAY(Ventes[[#This Row],[Sale_Date]],2)=7, Ventes[[#This Row],[Product_Price]]&gt;7), Ventes[[#This Row],[Prix_Vente]]*TauxMaj, 0)</f>
        <v>0</v>
      </c>
      <c r="L139" s="2">
        <f>SUM(Ventes[[#This Row],[Prix_Vente]:[Majoration]])</f>
        <v>73.56</v>
      </c>
      <c r="M139" s="2">
        <f xml:space="preserve"> Ventes[[#This Row],[Prix de Vente HT]]*Tx_TVA</f>
        <v>14.160300000000001</v>
      </c>
      <c r="N139" s="2">
        <f>+Ventes[[#This Row],[Prix de Vente HT]]+Ventes[[#This Row],[Montant TVA]]</f>
        <v>87.720300000000009</v>
      </c>
    </row>
    <row r="140" spans="1:14">
      <c r="A140" t="str">
        <f>IF(Ventes[[#This Row],[Sale_Date]]=Ventes[[#This Row],[Sale_Date]],"ID_V "&amp;TEXT(B140,"YYYY MMDD")&amp;"-"&amp;TEXT(ROW(),"000"),"ID…")</f>
        <v>ID_V YYYY 12DD-140</v>
      </c>
      <c r="B140" s="26">
        <f t="shared" si="4"/>
        <v>45281</v>
      </c>
      <c r="C140" t="str">
        <f>_xlfn.XLOOKUP(Ventes[[#This Row],[Product_Name]],Tab_Produits[Product_Line],Tab_Produits[ID_Product],"Choisir Votre Produit")</f>
        <v>ID_P Hom 0003</v>
      </c>
      <c r="D140" s="27" t="s">
        <v>512</v>
      </c>
      <c r="E140" s="27" t="str">
        <f>+Tab_Clients[[#This Row],[Client_Name]]</f>
        <v>Sunil Verma</v>
      </c>
      <c r="F140" s="27" t="str">
        <f>_xlfn.XLOOKUP(Ventes[[#This Row],[Client_Name]],Tab_Clients[Client_Name],Tab_Clients[Customer Type],"Nouveau")</f>
        <v>Member</v>
      </c>
      <c r="G140" s="28">
        <v>4</v>
      </c>
      <c r="H140" s="6">
        <f>_xlfn.XLOOKUP(Ventes[[#This Row],[Product_Name]],Tab_Produits[Product_Line],Tab_Produits[Coût_Unitaire],"0")</f>
        <v>73.56</v>
      </c>
      <c r="I140" s="2">
        <f t="shared" si="5"/>
        <v>294.24</v>
      </c>
      <c r="J140" s="2">
        <f>IF(AND(WORKDAY(Ventes[[#This Row],[Sale_Date]],2)&gt;=5,Ventes[[#This Row],[Quantity]]&gt;=7,+Ventes[[#This Row],[Customer Type]]="Member"),-Ventes[[#This Row],[Prix_Vente]]*TX_Remise,0)</f>
        <v>0</v>
      </c>
      <c r="K140" s="2">
        <f>IF(AND(WEEKDAY(Ventes[[#This Row],[Sale_Date]],2)=7, Ventes[[#This Row],[Product_Price]]&gt;7), Ventes[[#This Row],[Prix_Vente]]*TauxMaj, 0)</f>
        <v>0</v>
      </c>
      <c r="L140" s="2">
        <f>SUM(Ventes[[#This Row],[Prix_Vente]:[Majoration]])</f>
        <v>294.24</v>
      </c>
      <c r="M140" s="2">
        <f xml:space="preserve"> Ventes[[#This Row],[Prix de Vente HT]]*Tx_TVA</f>
        <v>56.641200000000005</v>
      </c>
      <c r="N140" s="2">
        <f>+Ventes[[#This Row],[Prix de Vente HT]]+Ventes[[#This Row],[Montant TVA]]</f>
        <v>350.88120000000004</v>
      </c>
    </row>
    <row r="141" spans="1:14">
      <c r="A141" t="str">
        <f>IF(Ventes[[#This Row],[Sale_Date]]=Ventes[[#This Row],[Sale_Date]],"ID_V "&amp;TEXT(B141,"YYYY MMDD")&amp;"-"&amp;TEXT(ROW(),"000"),"ID…")</f>
        <v>ID_V YYYY 12DD-141</v>
      </c>
      <c r="B141" s="26">
        <f t="shared" si="4"/>
        <v>45281</v>
      </c>
      <c r="C141" t="str">
        <f>_xlfn.XLOOKUP(Ventes[[#This Row],[Product_Name]],Tab_Produits[Product_Line],Tab_Produits[ID_Product],"Choisir Votre Produit")</f>
        <v>ID_P Hea 0001</v>
      </c>
      <c r="D141" s="27" t="s">
        <v>510</v>
      </c>
      <c r="E141" s="27" t="str">
        <f>+Tab_Clients[[#This Row],[Client_Name]]</f>
        <v>Rohan Sharma</v>
      </c>
      <c r="F141" s="27" t="str">
        <f>_xlfn.XLOOKUP(Ventes[[#This Row],[Client_Name]],Tab_Clients[Client_Name],Tab_Clients[Customer Type],"Nouveau")</f>
        <v>Normal</v>
      </c>
      <c r="G141" s="28">
        <v>8</v>
      </c>
      <c r="H141" s="6">
        <f>_xlfn.XLOOKUP(Ventes[[#This Row],[Product_Name]],Tab_Produits[Product_Line],Tab_Produits[Coût_Unitaire],"0")</f>
        <v>74.69</v>
      </c>
      <c r="I141" s="2">
        <f t="shared" si="5"/>
        <v>597.52</v>
      </c>
      <c r="J141" s="2">
        <f>IF(AND(WORKDAY(Ventes[[#This Row],[Sale_Date]],2)&gt;=5,Ventes[[#This Row],[Quantity]]&gt;=7,+Ventes[[#This Row],[Customer Type]]="Member"),-Ventes[[#This Row],[Prix_Vente]]*TX_Remise,0)</f>
        <v>0</v>
      </c>
      <c r="K141" s="2">
        <f>IF(AND(WEEKDAY(Ventes[[#This Row],[Sale_Date]],2)=7, Ventes[[#This Row],[Product_Price]]&gt;7), Ventes[[#This Row],[Prix_Vente]]*TauxMaj, 0)</f>
        <v>0</v>
      </c>
      <c r="L141" s="2">
        <f>SUM(Ventes[[#This Row],[Prix_Vente]:[Majoration]])</f>
        <v>597.52</v>
      </c>
      <c r="M141" s="2">
        <f xml:space="preserve"> Ventes[[#This Row],[Prix de Vente HT]]*Tx_TVA</f>
        <v>115.0226</v>
      </c>
      <c r="N141" s="2">
        <f>+Ventes[[#This Row],[Prix de Vente HT]]+Ventes[[#This Row],[Montant TVA]]</f>
        <v>712.54259999999999</v>
      </c>
    </row>
    <row r="142" spans="1:14">
      <c r="A142" t="str">
        <f>IF(Ventes[[#This Row],[Sale_Date]]=Ventes[[#This Row],[Sale_Date]],"ID_V "&amp;TEXT(B142,"YYYY MMDD")&amp;"-"&amp;TEXT(ROW(),"000"),"ID…")</f>
        <v>ID_V YYYY 12DD-142</v>
      </c>
      <c r="B142" s="26">
        <f t="shared" si="4"/>
        <v>45282</v>
      </c>
      <c r="C142" t="str">
        <f>_xlfn.XLOOKUP(Ventes[[#This Row],[Product_Name]],Tab_Produits[Product_Line],Tab_Produits[ID_Product],"Choisir Votre Produit")</f>
        <v>ID_P Foo 0004</v>
      </c>
      <c r="D142" s="27" t="s">
        <v>513</v>
      </c>
      <c r="E142" s="27" t="str">
        <f>+Tab_Clients[[#This Row],[Client_Name]]</f>
        <v>Ajay Das</v>
      </c>
      <c r="F142" s="27" t="str">
        <f>_xlfn.XLOOKUP(Ventes[[#This Row],[Client_Name]],Tab_Clients[Client_Name],Tab_Clients[Customer Type],"Nouveau")</f>
        <v>Member</v>
      </c>
      <c r="G142" s="28">
        <v>7</v>
      </c>
      <c r="H142" s="6">
        <f>_xlfn.XLOOKUP(Ventes[[#This Row],[Product_Name]],Tab_Produits[Product_Line],Tab_Produits[Coût_Unitaire],"0")</f>
        <v>54.84</v>
      </c>
      <c r="I142" s="2">
        <f t="shared" si="5"/>
        <v>383.88</v>
      </c>
      <c r="J142" s="2">
        <f>IF(AND(WORKDAY(Ventes[[#This Row],[Sale_Date]],2)&gt;=5,Ventes[[#This Row],[Quantity]]&gt;=7,+Ventes[[#This Row],[Customer Type]]="Member"),-Ventes[[#This Row],[Prix_Vente]]*TX_Remise,0)</f>
        <v>-95.97</v>
      </c>
      <c r="K142" s="2">
        <f>IF(AND(WEEKDAY(Ventes[[#This Row],[Sale_Date]],2)=7, Ventes[[#This Row],[Product_Price]]&gt;7), Ventes[[#This Row],[Prix_Vente]]*TauxMaj, 0)</f>
        <v>0</v>
      </c>
      <c r="L142" s="2">
        <f>SUM(Ventes[[#This Row],[Prix_Vente]:[Majoration]])</f>
        <v>287.90999999999997</v>
      </c>
      <c r="M142" s="2">
        <f xml:space="preserve"> Ventes[[#This Row],[Prix de Vente HT]]*Tx_TVA</f>
        <v>55.422674999999998</v>
      </c>
      <c r="N142" s="2">
        <f>+Ventes[[#This Row],[Prix de Vente HT]]+Ventes[[#This Row],[Montant TVA]]</f>
        <v>343.33267499999999</v>
      </c>
    </row>
    <row r="143" spans="1:14">
      <c r="A143" t="str">
        <f>IF(Ventes[[#This Row],[Sale_Date]]=Ventes[[#This Row],[Sale_Date]],"ID_V "&amp;TEXT(B143,"YYYY MMDD")&amp;"-"&amp;TEXT(ROW(),"000"),"ID…")</f>
        <v>ID_V YYYY 12DD-143</v>
      </c>
      <c r="B143" s="26">
        <f t="shared" si="4"/>
        <v>45282</v>
      </c>
      <c r="C143" t="str">
        <f>_xlfn.XLOOKUP(Ventes[[#This Row],[Product_Name]],Tab_Produits[Product_Line],Tab_Produits[ID_Product],"Choisir Votre Produit")</f>
        <v>ID_P Hom 0003</v>
      </c>
      <c r="D143" s="27" t="s">
        <v>512</v>
      </c>
      <c r="E143" s="27" t="str">
        <f>+Tab_Clients[[#This Row],[Client_Name]]</f>
        <v>Riya Sharma</v>
      </c>
      <c r="F143" s="27" t="str">
        <f>_xlfn.XLOOKUP(Ventes[[#This Row],[Client_Name]],Tab_Clients[Client_Name],Tab_Clients[Customer Type],"Nouveau")</f>
        <v>Normal</v>
      </c>
      <c r="G143" s="28">
        <v>8</v>
      </c>
      <c r="H143" s="6">
        <f>_xlfn.XLOOKUP(Ventes[[#This Row],[Product_Name]],Tab_Produits[Product_Line],Tab_Produits[Coût_Unitaire],"0")</f>
        <v>73.56</v>
      </c>
      <c r="I143" s="2">
        <f t="shared" si="5"/>
        <v>588.48</v>
      </c>
      <c r="J143" s="2">
        <f>IF(AND(WORKDAY(Ventes[[#This Row],[Sale_Date]],2)&gt;=5,Ventes[[#This Row],[Quantity]]&gt;=7,+Ventes[[#This Row],[Customer Type]]="Member"),-Ventes[[#This Row],[Prix_Vente]]*TX_Remise,0)</f>
        <v>0</v>
      </c>
      <c r="K143" s="2">
        <f>IF(AND(WEEKDAY(Ventes[[#This Row],[Sale_Date]],2)=7, Ventes[[#This Row],[Product_Price]]&gt;7), Ventes[[#This Row],[Prix_Vente]]*TauxMaj, 0)</f>
        <v>0</v>
      </c>
      <c r="L143" s="2">
        <f>SUM(Ventes[[#This Row],[Prix_Vente]:[Majoration]])</f>
        <v>588.48</v>
      </c>
      <c r="M143" s="2">
        <f xml:space="preserve"> Ventes[[#This Row],[Prix de Vente HT]]*Tx_TVA</f>
        <v>113.28240000000001</v>
      </c>
      <c r="N143" s="2">
        <f>+Ventes[[#This Row],[Prix de Vente HT]]+Ventes[[#This Row],[Montant TVA]]</f>
        <v>701.76240000000007</v>
      </c>
    </row>
    <row r="144" spans="1:14">
      <c r="A144" t="str">
        <f>IF(Ventes[[#This Row],[Sale_Date]]=Ventes[[#This Row],[Sale_Date]],"ID_V "&amp;TEXT(B144,"YYYY MMDD")&amp;"-"&amp;TEXT(ROW(),"000"),"ID…")</f>
        <v>ID_V YYYY 12DD-144</v>
      </c>
      <c r="B144" s="26">
        <f t="shared" si="4"/>
        <v>45282</v>
      </c>
      <c r="C144" t="str">
        <f>_xlfn.XLOOKUP(Ventes[[#This Row],[Product_Name]],Tab_Produits[Product_Line],Tab_Produits[ID_Product],"Choisir Votre Produit")</f>
        <v>ID_P Hom 0003</v>
      </c>
      <c r="D144" s="27" t="s">
        <v>512</v>
      </c>
      <c r="E144" s="27" t="str">
        <f>+Tab_Clients[[#This Row],[Client_Name]]</f>
        <v>Vivaan Mukherjee</v>
      </c>
      <c r="F144" s="27" t="str">
        <f>_xlfn.XLOOKUP(Ventes[[#This Row],[Client_Name]],Tab_Clients[Client_Name],Tab_Clients[Customer Type],"Nouveau")</f>
        <v>Normal</v>
      </c>
      <c r="G144" s="28">
        <v>3</v>
      </c>
      <c r="H144" s="6">
        <f>_xlfn.XLOOKUP(Ventes[[#This Row],[Product_Name]],Tab_Produits[Product_Line],Tab_Produits[Coût_Unitaire],"0")</f>
        <v>73.56</v>
      </c>
      <c r="I144" s="2">
        <f t="shared" si="5"/>
        <v>220.68</v>
      </c>
      <c r="J144" s="2">
        <f>IF(AND(WORKDAY(Ventes[[#This Row],[Sale_Date]],2)&gt;=5,Ventes[[#This Row],[Quantity]]&gt;=7,+Ventes[[#This Row],[Customer Type]]="Member"),-Ventes[[#This Row],[Prix_Vente]]*TX_Remise,0)</f>
        <v>0</v>
      </c>
      <c r="K144" s="2">
        <f>IF(AND(WEEKDAY(Ventes[[#This Row],[Sale_Date]],2)=7, Ventes[[#This Row],[Product_Price]]&gt;7), Ventes[[#This Row],[Prix_Vente]]*TauxMaj, 0)</f>
        <v>0</v>
      </c>
      <c r="L144" s="2">
        <f>SUM(Ventes[[#This Row],[Prix_Vente]:[Majoration]])</f>
        <v>220.68</v>
      </c>
      <c r="M144" s="2">
        <f xml:space="preserve"> Ventes[[#This Row],[Prix de Vente HT]]*Tx_TVA</f>
        <v>42.480900000000005</v>
      </c>
      <c r="N144" s="2">
        <f>+Ventes[[#This Row],[Prix de Vente HT]]+Ventes[[#This Row],[Montant TVA]]</f>
        <v>263.16090000000003</v>
      </c>
    </row>
    <row r="145" spans="1:14">
      <c r="A145" t="str">
        <f>IF(Ventes[[#This Row],[Sale_Date]]=Ventes[[#This Row],[Sale_Date]],"ID_V "&amp;TEXT(B145,"YYYY MMDD")&amp;"-"&amp;TEXT(ROW(),"000"),"ID…")</f>
        <v>ID_V YYYY 12DD-145</v>
      </c>
      <c r="B145" s="26">
        <f t="shared" si="4"/>
        <v>45282</v>
      </c>
      <c r="C145" t="str">
        <f>_xlfn.XLOOKUP(Ventes[[#This Row],[Product_Name]],Tab_Produits[Product_Line],Tab_Produits[ID_Product],"Choisir Votre Produit")</f>
        <v>ID_P Hea 0001</v>
      </c>
      <c r="D145" s="27" t="s">
        <v>510</v>
      </c>
      <c r="E145" s="27" t="str">
        <f>+Tab_Clients[[#This Row],[Client_Name]]</f>
        <v>Pooja Iyer</v>
      </c>
      <c r="F145" s="27" t="str">
        <f>_xlfn.XLOOKUP(Ventes[[#This Row],[Client_Name]],Tab_Clients[Client_Name],Tab_Clients[Customer Type],"Nouveau")</f>
        <v>Member</v>
      </c>
      <c r="G145" s="28">
        <v>2</v>
      </c>
      <c r="H145" s="6">
        <f>_xlfn.XLOOKUP(Ventes[[#This Row],[Product_Name]],Tab_Produits[Product_Line],Tab_Produits[Coût_Unitaire],"0")</f>
        <v>74.69</v>
      </c>
      <c r="I145" s="2">
        <f t="shared" si="5"/>
        <v>149.38</v>
      </c>
      <c r="J145" s="2">
        <f>IF(AND(WORKDAY(Ventes[[#This Row],[Sale_Date]],2)&gt;=5,Ventes[[#This Row],[Quantity]]&gt;=7,+Ventes[[#This Row],[Customer Type]]="Member"),-Ventes[[#This Row],[Prix_Vente]]*TX_Remise,0)</f>
        <v>0</v>
      </c>
      <c r="K145" s="2">
        <f>IF(AND(WEEKDAY(Ventes[[#This Row],[Sale_Date]],2)=7, Ventes[[#This Row],[Product_Price]]&gt;7), Ventes[[#This Row],[Prix_Vente]]*TauxMaj, 0)</f>
        <v>0</v>
      </c>
      <c r="L145" s="2">
        <f>SUM(Ventes[[#This Row],[Prix_Vente]:[Majoration]])</f>
        <v>149.38</v>
      </c>
      <c r="M145" s="2">
        <f xml:space="preserve"> Ventes[[#This Row],[Prix de Vente HT]]*Tx_TVA</f>
        <v>28.755649999999999</v>
      </c>
      <c r="N145" s="2">
        <f>+Ventes[[#This Row],[Prix de Vente HT]]+Ventes[[#This Row],[Montant TVA]]</f>
        <v>178.13565</v>
      </c>
    </row>
    <row r="146" spans="1:14">
      <c r="A146" t="str">
        <f>IF(Ventes[[#This Row],[Sale_Date]]=Ventes[[#This Row],[Sale_Date]],"ID_V "&amp;TEXT(B146,"YYYY MMDD")&amp;"-"&amp;TEXT(ROW(),"000"),"ID…")</f>
        <v>ID_V YYYY 12DD-146</v>
      </c>
      <c r="B146" s="26">
        <f t="shared" si="4"/>
        <v>45283</v>
      </c>
      <c r="C146" t="str">
        <f>_xlfn.XLOOKUP(Ventes[[#This Row],[Product_Name]],Tab_Produits[Product_Line],Tab_Produits[ID_Product],"Choisir Votre Produit")</f>
        <v>ID_P Foo 0004</v>
      </c>
      <c r="D146" s="27" t="s">
        <v>513</v>
      </c>
      <c r="E146" s="27" t="str">
        <f>+Tab_Clients[[#This Row],[Client_Name]]</f>
        <v>Karan Malhotra</v>
      </c>
      <c r="F146" s="27" t="str">
        <f>_xlfn.XLOOKUP(Ventes[[#This Row],[Client_Name]],Tab_Clients[Client_Name],Tab_Clients[Customer Type],"Nouveau")</f>
        <v>Member</v>
      </c>
      <c r="G146" s="28">
        <v>5</v>
      </c>
      <c r="H146" s="6">
        <f>_xlfn.XLOOKUP(Ventes[[#This Row],[Product_Name]],Tab_Produits[Product_Line],Tab_Produits[Coût_Unitaire],"0")</f>
        <v>54.84</v>
      </c>
      <c r="I146" s="2">
        <f t="shared" si="5"/>
        <v>274.20000000000005</v>
      </c>
      <c r="J146" s="2">
        <f>IF(AND(WORKDAY(Ventes[[#This Row],[Sale_Date]],2)&gt;=5,Ventes[[#This Row],[Quantity]]&gt;=7,+Ventes[[#This Row],[Customer Type]]="Member"),-Ventes[[#This Row],[Prix_Vente]]*TX_Remise,0)</f>
        <v>0</v>
      </c>
      <c r="K146" s="2">
        <f>IF(AND(WEEKDAY(Ventes[[#This Row],[Sale_Date]],2)=7, Ventes[[#This Row],[Product_Price]]&gt;7), Ventes[[#This Row],[Prix_Vente]]*TauxMaj, 0)</f>
        <v>0</v>
      </c>
      <c r="L146" s="2">
        <f>SUM(Ventes[[#This Row],[Prix_Vente]:[Majoration]])</f>
        <v>274.20000000000005</v>
      </c>
      <c r="M146" s="2">
        <f xml:space="preserve"> Ventes[[#This Row],[Prix de Vente HT]]*Tx_TVA</f>
        <v>52.783500000000011</v>
      </c>
      <c r="N146" s="2">
        <f>+Ventes[[#This Row],[Prix de Vente HT]]+Ventes[[#This Row],[Montant TVA]]</f>
        <v>326.98350000000005</v>
      </c>
    </row>
    <row r="147" spans="1:14">
      <c r="A147" t="str">
        <f>IF(Ventes[[#This Row],[Sale_Date]]=Ventes[[#This Row],[Sale_Date]],"ID_V "&amp;TEXT(B147,"YYYY MMDD")&amp;"-"&amp;TEXT(ROW(),"000"),"ID…")</f>
        <v>ID_V YYYY 12DD-147</v>
      </c>
      <c r="B147" s="26">
        <f t="shared" si="4"/>
        <v>45283</v>
      </c>
      <c r="C147" t="str">
        <f>_xlfn.XLOOKUP(Ventes[[#This Row],[Product_Name]],Tab_Produits[Product_Line],Tab_Produits[ID_Product],"Choisir Votre Produit")</f>
        <v>ID_P Hom 0003</v>
      </c>
      <c r="D147" s="27" t="s">
        <v>512</v>
      </c>
      <c r="E147" s="27" t="str">
        <f>+Tab_Clients[[#This Row],[Client_Name]]</f>
        <v>Vikram Joshi</v>
      </c>
      <c r="F147" s="27" t="str">
        <f>_xlfn.XLOOKUP(Ventes[[#This Row],[Client_Name]],Tab_Clients[Client_Name],Tab_Clients[Customer Type],"Nouveau")</f>
        <v>Member</v>
      </c>
      <c r="G147" s="28">
        <v>9</v>
      </c>
      <c r="H147" s="6">
        <f>_xlfn.XLOOKUP(Ventes[[#This Row],[Product_Name]],Tab_Produits[Product_Line],Tab_Produits[Coût_Unitaire],"0")</f>
        <v>73.56</v>
      </c>
      <c r="I147" s="2">
        <f t="shared" si="5"/>
        <v>662.04</v>
      </c>
      <c r="J147" s="2">
        <f>IF(AND(WORKDAY(Ventes[[#This Row],[Sale_Date]],2)&gt;=5,Ventes[[#This Row],[Quantity]]&gt;=7,+Ventes[[#This Row],[Customer Type]]="Member"),-Ventes[[#This Row],[Prix_Vente]]*TX_Remise,0)</f>
        <v>-165.51</v>
      </c>
      <c r="K147" s="2">
        <f>IF(AND(WEEKDAY(Ventes[[#This Row],[Sale_Date]],2)=7, Ventes[[#This Row],[Product_Price]]&gt;7), Ventes[[#This Row],[Prix_Vente]]*TauxMaj, 0)</f>
        <v>0</v>
      </c>
      <c r="L147" s="2">
        <f>SUM(Ventes[[#This Row],[Prix_Vente]:[Majoration]])</f>
        <v>496.53</v>
      </c>
      <c r="M147" s="2">
        <f xml:space="preserve"> Ventes[[#This Row],[Prix de Vente HT]]*Tx_TVA</f>
        <v>95.582025000000002</v>
      </c>
      <c r="N147" s="2">
        <f>+Ventes[[#This Row],[Prix de Vente HT]]+Ventes[[#This Row],[Montant TVA]]</f>
        <v>592.11202500000002</v>
      </c>
    </row>
    <row r="148" spans="1:14">
      <c r="A148" t="str">
        <f>IF(Ventes[[#This Row],[Sale_Date]]=Ventes[[#This Row],[Sale_Date]],"ID_V "&amp;TEXT(B148,"YYYY MMDD")&amp;"-"&amp;TEXT(ROW(),"000"),"ID…")</f>
        <v>ID_V YYYY 12DD-148</v>
      </c>
      <c r="B148" s="26">
        <f t="shared" si="4"/>
        <v>45283</v>
      </c>
      <c r="C148" t="str">
        <f>_xlfn.XLOOKUP(Ventes[[#This Row],[Product_Name]],Tab_Produits[Product_Line],Tab_Produits[ID_Product],"Choisir Votre Produit")</f>
        <v>ID_P Hom 0003</v>
      </c>
      <c r="D148" s="27" t="s">
        <v>512</v>
      </c>
      <c r="E148" s="27" t="str">
        <f>+Tab_Clients[[#This Row],[Client_Name]]</f>
        <v>Sanjay Chopra</v>
      </c>
      <c r="F148" s="27" t="str">
        <f>_xlfn.XLOOKUP(Ventes[[#This Row],[Client_Name]],Tab_Clients[Client_Name],Tab_Clients[Customer Type],"Nouveau")</f>
        <v>Normal</v>
      </c>
      <c r="G148" s="28">
        <v>10</v>
      </c>
      <c r="H148" s="6">
        <f>_xlfn.XLOOKUP(Ventes[[#This Row],[Product_Name]],Tab_Produits[Product_Line],Tab_Produits[Coût_Unitaire],"0")</f>
        <v>73.56</v>
      </c>
      <c r="I148" s="2">
        <f t="shared" si="5"/>
        <v>735.6</v>
      </c>
      <c r="J148" s="2">
        <f>IF(AND(WORKDAY(Ventes[[#This Row],[Sale_Date]],2)&gt;=5,Ventes[[#This Row],[Quantity]]&gt;=7,+Ventes[[#This Row],[Customer Type]]="Member"),-Ventes[[#This Row],[Prix_Vente]]*TX_Remise,0)</f>
        <v>0</v>
      </c>
      <c r="K148" s="2">
        <f>IF(AND(WEEKDAY(Ventes[[#This Row],[Sale_Date]],2)=7, Ventes[[#This Row],[Product_Price]]&gt;7), Ventes[[#This Row],[Prix_Vente]]*TauxMaj, 0)</f>
        <v>0</v>
      </c>
      <c r="L148" s="2">
        <f>SUM(Ventes[[#This Row],[Prix_Vente]:[Majoration]])</f>
        <v>735.6</v>
      </c>
      <c r="M148" s="2">
        <f xml:space="preserve"> Ventes[[#This Row],[Prix de Vente HT]]*Tx_TVA</f>
        <v>141.60300000000001</v>
      </c>
      <c r="N148" s="2">
        <f>+Ventes[[#This Row],[Prix de Vente HT]]+Ventes[[#This Row],[Montant TVA]]</f>
        <v>877.20299999999997</v>
      </c>
    </row>
    <row r="149" spans="1:14">
      <c r="A149" t="str">
        <f>IF(Ventes[[#This Row],[Sale_Date]]=Ventes[[#This Row],[Sale_Date]],"ID_V "&amp;TEXT(B149,"YYYY MMDD")&amp;"-"&amp;TEXT(ROW(),"000"),"ID…")</f>
        <v>ID_V YYYY 12DD-149</v>
      </c>
      <c r="B149" s="26">
        <f t="shared" si="4"/>
        <v>45283</v>
      </c>
      <c r="C149" t="str">
        <f>_xlfn.XLOOKUP(Ventes[[#This Row],[Product_Name]],Tab_Produits[Product_Line],Tab_Produits[ID_Product],"Choisir Votre Produit")</f>
        <v>ID_P Hea 0001</v>
      </c>
      <c r="D149" s="27" t="s">
        <v>510</v>
      </c>
      <c r="E149" s="27" t="str">
        <f>+Tab_Clients[[#This Row],[Client_Name]]</f>
        <v>Riya Agarwal</v>
      </c>
      <c r="F149" s="27" t="str">
        <f>_xlfn.XLOOKUP(Ventes[[#This Row],[Client_Name]],Tab_Clients[Client_Name],Tab_Clients[Customer Type],"Nouveau")</f>
        <v>Member</v>
      </c>
      <c r="G149" s="28">
        <v>3</v>
      </c>
      <c r="H149" s="6">
        <f>_xlfn.XLOOKUP(Ventes[[#This Row],[Product_Name]],Tab_Produits[Product_Line],Tab_Produits[Coût_Unitaire],"0")</f>
        <v>74.69</v>
      </c>
      <c r="I149" s="2">
        <f t="shared" si="5"/>
        <v>224.07</v>
      </c>
      <c r="J149" s="2">
        <f>IF(AND(WORKDAY(Ventes[[#This Row],[Sale_Date]],2)&gt;=5,Ventes[[#This Row],[Quantity]]&gt;=7,+Ventes[[#This Row],[Customer Type]]="Member"),-Ventes[[#This Row],[Prix_Vente]]*TX_Remise,0)</f>
        <v>0</v>
      </c>
      <c r="K149" s="2">
        <f>IF(AND(WEEKDAY(Ventes[[#This Row],[Sale_Date]],2)=7, Ventes[[#This Row],[Product_Price]]&gt;7), Ventes[[#This Row],[Prix_Vente]]*TauxMaj, 0)</f>
        <v>0</v>
      </c>
      <c r="L149" s="2">
        <f>SUM(Ventes[[#This Row],[Prix_Vente]:[Majoration]])</f>
        <v>224.07</v>
      </c>
      <c r="M149" s="2">
        <f xml:space="preserve"> Ventes[[#This Row],[Prix de Vente HT]]*Tx_TVA</f>
        <v>43.133474999999997</v>
      </c>
      <c r="N149" s="2">
        <f>+Ventes[[#This Row],[Prix de Vente HT]]+Ventes[[#This Row],[Montant TVA]]</f>
        <v>267.20347499999997</v>
      </c>
    </row>
    <row r="150" spans="1:14">
      <c r="A150" t="str">
        <f>IF(Ventes[[#This Row],[Sale_Date]]=Ventes[[#This Row],[Sale_Date]],"ID_V "&amp;TEXT(B150,"YYYY MMDD")&amp;"-"&amp;TEXT(ROW(),"000"),"ID…")</f>
        <v>ID_V YYYY 12DD-150</v>
      </c>
      <c r="B150" s="26">
        <f t="shared" si="4"/>
        <v>45284</v>
      </c>
      <c r="C150" t="str">
        <f>_xlfn.XLOOKUP(Ventes[[#This Row],[Product_Name]],Tab_Produits[Product_Line],Tab_Produits[ID_Product],"Choisir Votre Produit")</f>
        <v>ID_P Foo 0004</v>
      </c>
      <c r="D150" s="27" t="s">
        <v>513</v>
      </c>
      <c r="E150" s="27" t="str">
        <f>+Tab_Clients[[#This Row],[Client_Name]]</f>
        <v>Ashok Verma</v>
      </c>
      <c r="F150" s="27" t="str">
        <f>_xlfn.XLOOKUP(Ventes[[#This Row],[Client_Name]],Tab_Clients[Client_Name],Tab_Clients[Customer Type],"Nouveau")</f>
        <v>Member</v>
      </c>
      <c r="G150" s="28">
        <v>7</v>
      </c>
      <c r="H150" s="6">
        <f>_xlfn.XLOOKUP(Ventes[[#This Row],[Product_Name]],Tab_Produits[Product_Line],Tab_Produits[Coût_Unitaire],"0")</f>
        <v>54.84</v>
      </c>
      <c r="I150" s="2">
        <f t="shared" si="5"/>
        <v>383.88</v>
      </c>
      <c r="J150" s="2">
        <f>IF(AND(WORKDAY(Ventes[[#This Row],[Sale_Date]],2)&gt;=5,Ventes[[#This Row],[Quantity]]&gt;=7,+Ventes[[#This Row],[Customer Type]]="Member"),-Ventes[[#This Row],[Prix_Vente]]*TX_Remise,0)</f>
        <v>-95.97</v>
      </c>
      <c r="K150" s="2">
        <f>IF(AND(WEEKDAY(Ventes[[#This Row],[Sale_Date]],2)=7, Ventes[[#This Row],[Product_Price]]&gt;7), Ventes[[#This Row],[Prix_Vente]]*TauxMaj, 0)</f>
        <v>7.6776</v>
      </c>
      <c r="L150" s="2">
        <f>SUM(Ventes[[#This Row],[Prix_Vente]:[Majoration]])</f>
        <v>295.58759999999995</v>
      </c>
      <c r="M150" s="2">
        <f xml:space="preserve"> Ventes[[#This Row],[Prix de Vente HT]]*Tx_TVA</f>
        <v>56.900612999999993</v>
      </c>
      <c r="N150" s="2">
        <f>+Ventes[[#This Row],[Prix de Vente HT]]+Ventes[[#This Row],[Montant TVA]]</f>
        <v>352.48821299999997</v>
      </c>
    </row>
    <row r="151" spans="1:14">
      <c r="A151" t="str">
        <f>IF(Ventes[[#This Row],[Sale_Date]]=Ventes[[#This Row],[Sale_Date]],"ID_V "&amp;TEXT(B151,"YYYY MMDD")&amp;"-"&amp;TEXT(ROW(),"000"),"ID…")</f>
        <v>ID_V YYYY 12DD-151</v>
      </c>
      <c r="B151" s="26">
        <f t="shared" si="4"/>
        <v>45284</v>
      </c>
      <c r="C151" t="str">
        <f>_xlfn.XLOOKUP(Ventes[[#This Row],[Product_Name]],Tab_Produits[Product_Line],Tab_Produits[ID_Product],"Choisir Votre Produit")</f>
        <v>ID_P Hom 0003</v>
      </c>
      <c r="D151" s="27" t="s">
        <v>512</v>
      </c>
      <c r="E151" s="27" t="str">
        <f>+Tab_Clients[[#This Row],[Client_Name]]</f>
        <v>Anil Nair</v>
      </c>
      <c r="F151" s="27" t="str">
        <f>_xlfn.XLOOKUP(Ventes[[#This Row],[Client_Name]],Tab_Clients[Client_Name],Tab_Clients[Customer Type],"Nouveau")</f>
        <v>Member</v>
      </c>
      <c r="G151" s="28">
        <v>9</v>
      </c>
      <c r="H151" s="6">
        <f>_xlfn.XLOOKUP(Ventes[[#This Row],[Product_Name]],Tab_Produits[Product_Line],Tab_Produits[Coût_Unitaire],"0")</f>
        <v>73.56</v>
      </c>
      <c r="I151" s="2">
        <f t="shared" si="5"/>
        <v>662.04</v>
      </c>
      <c r="J151" s="2">
        <f>IF(AND(WORKDAY(Ventes[[#This Row],[Sale_Date]],2)&gt;=5,Ventes[[#This Row],[Quantity]]&gt;=7,+Ventes[[#This Row],[Customer Type]]="Member"),-Ventes[[#This Row],[Prix_Vente]]*TX_Remise,0)</f>
        <v>-165.51</v>
      </c>
      <c r="K151" s="2">
        <f>IF(AND(WEEKDAY(Ventes[[#This Row],[Sale_Date]],2)=7, Ventes[[#This Row],[Product_Price]]&gt;7), Ventes[[#This Row],[Prix_Vente]]*TauxMaj, 0)</f>
        <v>13.2408</v>
      </c>
      <c r="L151" s="2">
        <f>SUM(Ventes[[#This Row],[Prix_Vente]:[Majoration]])</f>
        <v>509.77079999999995</v>
      </c>
      <c r="M151" s="2">
        <f xml:space="preserve"> Ventes[[#This Row],[Prix de Vente HT]]*Tx_TVA</f>
        <v>98.130878999999993</v>
      </c>
      <c r="N151" s="2">
        <f>+Ventes[[#This Row],[Prix de Vente HT]]+Ventes[[#This Row],[Montant TVA]]</f>
        <v>607.90167899999994</v>
      </c>
    </row>
    <row r="152" spans="1:14">
      <c r="A152" t="str">
        <f>IF(Ventes[[#This Row],[Sale_Date]]=Ventes[[#This Row],[Sale_Date]],"ID_V "&amp;TEXT(B152,"YYYY MMDD")&amp;"-"&amp;TEXT(ROW(),"000"),"ID…")</f>
        <v>ID_V YYYY 12DD-152</v>
      </c>
      <c r="B152" s="26">
        <f t="shared" si="4"/>
        <v>45284</v>
      </c>
      <c r="C152" t="str">
        <f>_xlfn.XLOOKUP(Ventes[[#This Row],[Product_Name]],Tab_Produits[Product_Line],Tab_Produits[ID_Product],"Choisir Votre Produit")</f>
        <v>ID_P Hom 0003</v>
      </c>
      <c r="D152" s="27" t="s">
        <v>512</v>
      </c>
      <c r="E152" s="27" t="str">
        <f>+Tab_Clients[[#This Row],[Client_Name]]</f>
        <v>Sunil Mukherjee</v>
      </c>
      <c r="F152" s="27" t="str">
        <f>_xlfn.XLOOKUP(Ventes[[#This Row],[Client_Name]],Tab_Clients[Client_Name],Tab_Clients[Customer Type],"Nouveau")</f>
        <v>Normal</v>
      </c>
      <c r="G152" s="28">
        <v>1</v>
      </c>
      <c r="H152" s="6">
        <f>_xlfn.XLOOKUP(Ventes[[#This Row],[Product_Name]],Tab_Produits[Product_Line],Tab_Produits[Coût_Unitaire],"0")</f>
        <v>73.56</v>
      </c>
      <c r="I152" s="2">
        <f t="shared" si="5"/>
        <v>73.56</v>
      </c>
      <c r="J152" s="2">
        <f>IF(AND(WORKDAY(Ventes[[#This Row],[Sale_Date]],2)&gt;=5,Ventes[[#This Row],[Quantity]]&gt;=7,+Ventes[[#This Row],[Customer Type]]="Member"),-Ventes[[#This Row],[Prix_Vente]]*TX_Remise,0)</f>
        <v>0</v>
      </c>
      <c r="K152" s="2">
        <f>IF(AND(WEEKDAY(Ventes[[#This Row],[Sale_Date]],2)=7, Ventes[[#This Row],[Product_Price]]&gt;7), Ventes[[#This Row],[Prix_Vente]]*TauxMaj, 0)</f>
        <v>1.4712000000000001</v>
      </c>
      <c r="L152" s="2">
        <f>SUM(Ventes[[#This Row],[Prix_Vente]:[Majoration]])</f>
        <v>75.031199999999998</v>
      </c>
      <c r="M152" s="2">
        <f xml:space="preserve"> Ventes[[#This Row],[Prix de Vente HT]]*Tx_TVA</f>
        <v>14.443505999999999</v>
      </c>
      <c r="N152" s="2">
        <f>+Ventes[[#This Row],[Prix de Vente HT]]+Ventes[[#This Row],[Montant TVA]]</f>
        <v>89.474705999999998</v>
      </c>
    </row>
    <row r="153" spans="1:14">
      <c r="A153" t="str">
        <f>IF(Ventes[[#This Row],[Sale_Date]]=Ventes[[#This Row],[Sale_Date]],"ID_V "&amp;TEXT(B153,"YYYY MMDD")&amp;"-"&amp;TEXT(ROW(),"000"),"ID…")</f>
        <v>ID_V YYYY 12DD-153</v>
      </c>
      <c r="B153" s="26">
        <f t="shared" si="4"/>
        <v>45284</v>
      </c>
      <c r="C153" t="str">
        <f>_xlfn.XLOOKUP(Ventes[[#This Row],[Product_Name]],Tab_Produits[Product_Line],Tab_Produits[ID_Product],"Choisir Votre Produit")</f>
        <v>ID_P Hea 0001</v>
      </c>
      <c r="D153" s="27" t="s">
        <v>510</v>
      </c>
      <c r="E153" s="27" t="str">
        <f>+Tab_Clients[[#This Row],[Client_Name]]</f>
        <v>Deepak Patel</v>
      </c>
      <c r="F153" s="27" t="str">
        <f>_xlfn.XLOOKUP(Ventes[[#This Row],[Client_Name]],Tab_Clients[Client_Name],Tab_Clients[Customer Type],"Nouveau")</f>
        <v>Member</v>
      </c>
      <c r="G153" s="28">
        <v>5</v>
      </c>
      <c r="H153" s="6">
        <f>_xlfn.XLOOKUP(Ventes[[#This Row],[Product_Name]],Tab_Produits[Product_Line],Tab_Produits[Coût_Unitaire],"0")</f>
        <v>74.69</v>
      </c>
      <c r="I153" s="2">
        <f t="shared" si="5"/>
        <v>373.45</v>
      </c>
      <c r="J153" s="2">
        <f>IF(AND(WORKDAY(Ventes[[#This Row],[Sale_Date]],2)&gt;=5,Ventes[[#This Row],[Quantity]]&gt;=7,+Ventes[[#This Row],[Customer Type]]="Member"),-Ventes[[#This Row],[Prix_Vente]]*TX_Remise,0)</f>
        <v>0</v>
      </c>
      <c r="K153" s="2">
        <f>IF(AND(WEEKDAY(Ventes[[#This Row],[Sale_Date]],2)=7, Ventes[[#This Row],[Product_Price]]&gt;7), Ventes[[#This Row],[Prix_Vente]]*TauxMaj, 0)</f>
        <v>7.4690000000000003</v>
      </c>
      <c r="L153" s="2">
        <f>SUM(Ventes[[#This Row],[Prix_Vente]:[Majoration]])</f>
        <v>380.91899999999998</v>
      </c>
      <c r="M153" s="2">
        <f xml:space="preserve"> Ventes[[#This Row],[Prix de Vente HT]]*Tx_TVA</f>
        <v>73.326907500000004</v>
      </c>
      <c r="N153" s="2">
        <f>+Ventes[[#This Row],[Prix de Vente HT]]+Ventes[[#This Row],[Montant TVA]]</f>
        <v>454.24590749999999</v>
      </c>
    </row>
    <row r="154" spans="1:14">
      <c r="A154" t="str">
        <f>IF(Ventes[[#This Row],[Sale_Date]]=Ventes[[#This Row],[Sale_Date]],"ID_V "&amp;TEXT(B154,"YYYY MMDD")&amp;"-"&amp;TEXT(ROW(),"000"),"ID…")</f>
        <v>ID_V YYYY 12DD-154</v>
      </c>
      <c r="B154" s="26">
        <f t="shared" si="4"/>
        <v>45285</v>
      </c>
      <c r="C154" t="str">
        <f>_xlfn.XLOOKUP(Ventes[[#This Row],[Product_Name]],Tab_Produits[Product_Line],Tab_Produits[ID_Product],"Choisir Votre Produit")</f>
        <v>ID_P Foo 0004</v>
      </c>
      <c r="D154" s="27" t="s">
        <v>513</v>
      </c>
      <c r="E154" s="27" t="str">
        <f>+Tab_Clients[[#This Row],[Client_Name]]</f>
        <v>Sita Gupta</v>
      </c>
      <c r="F154" s="27" t="str">
        <f>_xlfn.XLOOKUP(Ventes[[#This Row],[Client_Name]],Tab_Clients[Client_Name],Tab_Clients[Customer Type],"Nouveau")</f>
        <v>Member</v>
      </c>
      <c r="G154" s="28">
        <v>5</v>
      </c>
      <c r="H154" s="6">
        <f>_xlfn.XLOOKUP(Ventes[[#This Row],[Product_Name]],Tab_Produits[Product_Line],Tab_Produits[Coût_Unitaire],"0")</f>
        <v>54.84</v>
      </c>
      <c r="I154" s="2">
        <f t="shared" si="5"/>
        <v>274.20000000000005</v>
      </c>
      <c r="J154" s="2">
        <f>IF(AND(WORKDAY(Ventes[[#This Row],[Sale_Date]],2)&gt;=5,Ventes[[#This Row],[Quantity]]&gt;=7,+Ventes[[#This Row],[Customer Type]]="Member"),-Ventes[[#This Row],[Prix_Vente]]*TX_Remise,0)</f>
        <v>0</v>
      </c>
      <c r="K154" s="2">
        <f>IF(AND(WEEKDAY(Ventes[[#This Row],[Sale_Date]],2)=7, Ventes[[#This Row],[Product_Price]]&gt;7), Ventes[[#This Row],[Prix_Vente]]*TauxMaj, 0)</f>
        <v>0</v>
      </c>
      <c r="L154" s="2">
        <f>SUM(Ventes[[#This Row],[Prix_Vente]:[Majoration]])</f>
        <v>274.20000000000005</v>
      </c>
      <c r="M154" s="2">
        <f xml:space="preserve"> Ventes[[#This Row],[Prix de Vente HT]]*Tx_TVA</f>
        <v>52.783500000000011</v>
      </c>
      <c r="N154" s="2">
        <f>+Ventes[[#This Row],[Prix de Vente HT]]+Ventes[[#This Row],[Montant TVA]]</f>
        <v>326.98350000000005</v>
      </c>
    </row>
    <row r="155" spans="1:14">
      <c r="A155" t="str">
        <f>IF(Ventes[[#This Row],[Sale_Date]]=Ventes[[#This Row],[Sale_Date]],"ID_V "&amp;TEXT(B155,"YYYY MMDD")&amp;"-"&amp;TEXT(ROW(),"000"),"ID…")</f>
        <v>ID_V YYYY 12DD-155</v>
      </c>
      <c r="B155" s="26">
        <f t="shared" si="4"/>
        <v>45285</v>
      </c>
      <c r="C155" t="str">
        <f>_xlfn.XLOOKUP(Ventes[[#This Row],[Product_Name]],Tab_Produits[Product_Line],Tab_Produits[ID_Product],"Choisir Votre Produit")</f>
        <v>ID_P Hom 0003</v>
      </c>
      <c r="D155" s="27" t="s">
        <v>512</v>
      </c>
      <c r="E155" s="27" t="str">
        <f>+Tab_Clients[[#This Row],[Client_Name]]</f>
        <v>Deepak Kapoor</v>
      </c>
      <c r="F155" s="27" t="str">
        <f>_xlfn.XLOOKUP(Ventes[[#This Row],[Client_Name]],Tab_Clients[Client_Name],Tab_Clients[Customer Type],"Nouveau")</f>
        <v>Member</v>
      </c>
      <c r="G155" s="28">
        <v>6</v>
      </c>
      <c r="H155" s="6">
        <f>_xlfn.XLOOKUP(Ventes[[#This Row],[Product_Name]],Tab_Produits[Product_Line],Tab_Produits[Coût_Unitaire],"0")</f>
        <v>73.56</v>
      </c>
      <c r="I155" s="2">
        <f t="shared" si="5"/>
        <v>441.36</v>
      </c>
      <c r="J155" s="2">
        <f>IF(AND(WORKDAY(Ventes[[#This Row],[Sale_Date]],2)&gt;=5,Ventes[[#This Row],[Quantity]]&gt;=7,+Ventes[[#This Row],[Customer Type]]="Member"),-Ventes[[#This Row],[Prix_Vente]]*TX_Remise,0)</f>
        <v>0</v>
      </c>
      <c r="K155" s="2">
        <f>IF(AND(WEEKDAY(Ventes[[#This Row],[Sale_Date]],2)=7, Ventes[[#This Row],[Product_Price]]&gt;7), Ventes[[#This Row],[Prix_Vente]]*TauxMaj, 0)</f>
        <v>0</v>
      </c>
      <c r="L155" s="2">
        <f>SUM(Ventes[[#This Row],[Prix_Vente]:[Majoration]])</f>
        <v>441.36</v>
      </c>
      <c r="M155" s="2">
        <f xml:space="preserve"> Ventes[[#This Row],[Prix de Vente HT]]*Tx_TVA</f>
        <v>84.961800000000011</v>
      </c>
      <c r="N155" s="2">
        <f>+Ventes[[#This Row],[Prix de Vente HT]]+Ventes[[#This Row],[Montant TVA]]</f>
        <v>526.32180000000005</v>
      </c>
    </row>
    <row r="156" spans="1:14">
      <c r="A156" t="str">
        <f>IF(Ventes[[#This Row],[Sale_Date]]=Ventes[[#This Row],[Sale_Date]],"ID_V "&amp;TEXT(B156,"YYYY MMDD")&amp;"-"&amp;TEXT(ROW(),"000"),"ID…")</f>
        <v>ID_V YYYY 12DD-156</v>
      </c>
      <c r="B156" s="26">
        <f t="shared" si="4"/>
        <v>45285</v>
      </c>
      <c r="C156" t="str">
        <f>_xlfn.XLOOKUP(Ventes[[#This Row],[Product_Name]],Tab_Produits[Product_Line],Tab_Produits[ID_Product],"Choisir Votre Produit")</f>
        <v>ID_P Hom 0003</v>
      </c>
      <c r="D156" s="27" t="s">
        <v>512</v>
      </c>
      <c r="E156" s="27" t="str">
        <f>+Tab_Clients[[#This Row],[Client_Name]]</f>
        <v>Sanjay Agarwal</v>
      </c>
      <c r="F156" s="27" t="str">
        <f>_xlfn.XLOOKUP(Ventes[[#This Row],[Client_Name]],Tab_Clients[Client_Name],Tab_Clients[Customer Type],"Nouveau")</f>
        <v>Normal</v>
      </c>
      <c r="G156" s="28">
        <v>3</v>
      </c>
      <c r="H156" s="6">
        <f>_xlfn.XLOOKUP(Ventes[[#This Row],[Product_Name]],Tab_Produits[Product_Line],Tab_Produits[Coût_Unitaire],"0")</f>
        <v>73.56</v>
      </c>
      <c r="I156" s="2">
        <f t="shared" si="5"/>
        <v>220.68</v>
      </c>
      <c r="J156" s="2">
        <f>IF(AND(WORKDAY(Ventes[[#This Row],[Sale_Date]],2)&gt;=5,Ventes[[#This Row],[Quantity]]&gt;=7,+Ventes[[#This Row],[Customer Type]]="Member"),-Ventes[[#This Row],[Prix_Vente]]*TX_Remise,0)</f>
        <v>0</v>
      </c>
      <c r="K156" s="2">
        <f>IF(AND(WEEKDAY(Ventes[[#This Row],[Sale_Date]],2)=7, Ventes[[#This Row],[Product_Price]]&gt;7), Ventes[[#This Row],[Prix_Vente]]*TauxMaj, 0)</f>
        <v>0</v>
      </c>
      <c r="L156" s="2">
        <f>SUM(Ventes[[#This Row],[Prix_Vente]:[Majoration]])</f>
        <v>220.68</v>
      </c>
      <c r="M156" s="2">
        <f xml:space="preserve"> Ventes[[#This Row],[Prix de Vente HT]]*Tx_TVA</f>
        <v>42.480900000000005</v>
      </c>
      <c r="N156" s="2">
        <f>+Ventes[[#This Row],[Prix de Vente HT]]+Ventes[[#This Row],[Montant TVA]]</f>
        <v>263.16090000000003</v>
      </c>
    </row>
    <row r="157" spans="1:14">
      <c r="A157" t="str">
        <f>IF(Ventes[[#This Row],[Sale_Date]]=Ventes[[#This Row],[Sale_Date]],"ID_V "&amp;TEXT(B157,"YYYY MMDD")&amp;"-"&amp;TEXT(ROW(),"000"),"ID…")</f>
        <v>ID_V YYYY 12DD-157</v>
      </c>
      <c r="B157" s="26">
        <f t="shared" si="4"/>
        <v>45285</v>
      </c>
      <c r="C157" t="str">
        <f>_xlfn.XLOOKUP(Ventes[[#This Row],[Product_Name]],Tab_Produits[Product_Line],Tab_Produits[ID_Product],"Choisir Votre Produit")</f>
        <v>ID_P Hea 0001</v>
      </c>
      <c r="D157" s="27" t="s">
        <v>510</v>
      </c>
      <c r="E157" s="27" t="str">
        <f>+Tab_Clients[[#This Row],[Client_Name]]</f>
        <v>Neha Bansal</v>
      </c>
      <c r="F157" s="27" t="str">
        <f>_xlfn.XLOOKUP(Ventes[[#This Row],[Client_Name]],Tab_Clients[Client_Name],Tab_Clients[Customer Type],"Nouveau")</f>
        <v>Member</v>
      </c>
      <c r="G157" s="28">
        <v>9</v>
      </c>
      <c r="H157" s="6">
        <f>_xlfn.XLOOKUP(Ventes[[#This Row],[Product_Name]],Tab_Produits[Product_Line],Tab_Produits[Coût_Unitaire],"0")</f>
        <v>74.69</v>
      </c>
      <c r="I157" s="2">
        <f t="shared" si="5"/>
        <v>672.21</v>
      </c>
      <c r="J157" s="2">
        <f>IF(AND(WORKDAY(Ventes[[#This Row],[Sale_Date]],2)&gt;=5,Ventes[[#This Row],[Quantity]]&gt;=7,+Ventes[[#This Row],[Customer Type]]="Member"),-Ventes[[#This Row],[Prix_Vente]]*TX_Remise,0)</f>
        <v>-168.05250000000001</v>
      </c>
      <c r="K157" s="2">
        <f>IF(AND(WEEKDAY(Ventes[[#This Row],[Sale_Date]],2)=7, Ventes[[#This Row],[Product_Price]]&gt;7), Ventes[[#This Row],[Prix_Vente]]*TauxMaj, 0)</f>
        <v>0</v>
      </c>
      <c r="L157" s="2">
        <f>SUM(Ventes[[#This Row],[Prix_Vente]:[Majoration]])</f>
        <v>504.15750000000003</v>
      </c>
      <c r="M157" s="2">
        <f xml:space="preserve"> Ventes[[#This Row],[Prix de Vente HT]]*Tx_TVA</f>
        <v>97.050318750000002</v>
      </c>
      <c r="N157" s="2">
        <f>+Ventes[[#This Row],[Prix de Vente HT]]+Ventes[[#This Row],[Montant TVA]]</f>
        <v>601.20781875</v>
      </c>
    </row>
    <row r="158" spans="1:14">
      <c r="A158" t="str">
        <f>IF(Ventes[[#This Row],[Sale_Date]]=Ventes[[#This Row],[Sale_Date]],"ID_V "&amp;TEXT(B158,"YYYY MMDD")&amp;"-"&amp;TEXT(ROW(),"000"),"ID…")</f>
        <v>ID_V YYYY 12DD-158</v>
      </c>
      <c r="B158" s="26">
        <f t="shared" si="4"/>
        <v>45286</v>
      </c>
      <c r="C158" t="str">
        <f>_xlfn.XLOOKUP(Ventes[[#This Row],[Product_Name]],Tab_Produits[Product_Line],Tab_Produits[ID_Product],"Choisir Votre Produit")</f>
        <v>ID_P Foo 0004</v>
      </c>
      <c r="D158" s="27" t="s">
        <v>513</v>
      </c>
      <c r="E158" s="27" t="str">
        <f>+Tab_Clients[[#This Row],[Client_Name]]</f>
        <v>Neha Gupta</v>
      </c>
      <c r="F158" s="27" t="str">
        <f>_xlfn.XLOOKUP(Ventes[[#This Row],[Client_Name]],Tab_Clients[Client_Name],Tab_Clients[Customer Type],"Nouveau")</f>
        <v>Member</v>
      </c>
      <c r="G158" s="28">
        <v>7</v>
      </c>
      <c r="H158" s="6">
        <f>_xlfn.XLOOKUP(Ventes[[#This Row],[Product_Name]],Tab_Produits[Product_Line],Tab_Produits[Coût_Unitaire],"0")</f>
        <v>54.84</v>
      </c>
      <c r="I158" s="2">
        <f t="shared" si="5"/>
        <v>383.88</v>
      </c>
      <c r="J158" s="2">
        <f>IF(AND(WORKDAY(Ventes[[#This Row],[Sale_Date]],2)&gt;=5,Ventes[[#This Row],[Quantity]]&gt;=7,+Ventes[[#This Row],[Customer Type]]="Member"),-Ventes[[#This Row],[Prix_Vente]]*TX_Remise,0)</f>
        <v>-95.97</v>
      </c>
      <c r="K158" s="2">
        <f>IF(AND(WEEKDAY(Ventes[[#This Row],[Sale_Date]],2)=7, Ventes[[#This Row],[Product_Price]]&gt;7), Ventes[[#This Row],[Prix_Vente]]*TauxMaj, 0)</f>
        <v>0</v>
      </c>
      <c r="L158" s="2">
        <f>SUM(Ventes[[#This Row],[Prix_Vente]:[Majoration]])</f>
        <v>287.90999999999997</v>
      </c>
      <c r="M158" s="2">
        <f xml:space="preserve"> Ventes[[#This Row],[Prix de Vente HT]]*Tx_TVA</f>
        <v>55.422674999999998</v>
      </c>
      <c r="N158" s="2">
        <f>+Ventes[[#This Row],[Prix de Vente HT]]+Ventes[[#This Row],[Montant TVA]]</f>
        <v>343.33267499999999</v>
      </c>
    </row>
    <row r="159" spans="1:14">
      <c r="A159" t="str">
        <f>IF(Ventes[[#This Row],[Sale_Date]]=Ventes[[#This Row],[Sale_Date]],"ID_V "&amp;TEXT(B159,"YYYY MMDD")&amp;"-"&amp;TEXT(ROW(),"000"),"ID…")</f>
        <v>ID_V YYYY 12DD-159</v>
      </c>
      <c r="B159" s="26">
        <f t="shared" si="4"/>
        <v>45286</v>
      </c>
      <c r="C159" t="str">
        <f>_xlfn.XLOOKUP(Ventes[[#This Row],[Product_Name]],Tab_Produits[Product_Line],Tab_Produits[ID_Product],"Choisir Votre Produit")</f>
        <v>ID_P Hom 0003</v>
      </c>
      <c r="D159" s="27" t="s">
        <v>512</v>
      </c>
      <c r="E159" s="27" t="str">
        <f>+Tab_Clients[[#This Row],[Client_Name]]</f>
        <v>Sita Bansal</v>
      </c>
      <c r="F159" s="27" t="str">
        <f>_xlfn.XLOOKUP(Ventes[[#This Row],[Client_Name]],Tab_Clients[Client_Name],Tab_Clients[Customer Type],"Nouveau")</f>
        <v>Member</v>
      </c>
      <c r="G159" s="28">
        <v>7</v>
      </c>
      <c r="H159" s="6">
        <f>_xlfn.XLOOKUP(Ventes[[#This Row],[Product_Name]],Tab_Produits[Product_Line],Tab_Produits[Coût_Unitaire],"0")</f>
        <v>73.56</v>
      </c>
      <c r="I159" s="2">
        <f t="shared" si="5"/>
        <v>514.92000000000007</v>
      </c>
      <c r="J159" s="2">
        <f>IF(AND(WORKDAY(Ventes[[#This Row],[Sale_Date]],2)&gt;=5,Ventes[[#This Row],[Quantity]]&gt;=7,+Ventes[[#This Row],[Customer Type]]="Member"),-Ventes[[#This Row],[Prix_Vente]]*TX_Remise,0)</f>
        <v>-128.73000000000002</v>
      </c>
      <c r="K159" s="2">
        <f>IF(AND(WEEKDAY(Ventes[[#This Row],[Sale_Date]],2)=7, Ventes[[#This Row],[Product_Price]]&gt;7), Ventes[[#This Row],[Prix_Vente]]*TauxMaj, 0)</f>
        <v>0</v>
      </c>
      <c r="L159" s="2">
        <f>SUM(Ventes[[#This Row],[Prix_Vente]:[Majoration]])</f>
        <v>386.19000000000005</v>
      </c>
      <c r="M159" s="2">
        <f xml:space="preserve"> Ventes[[#This Row],[Prix de Vente HT]]*Tx_TVA</f>
        <v>74.341575000000006</v>
      </c>
      <c r="N159" s="2">
        <f>+Ventes[[#This Row],[Prix de Vente HT]]+Ventes[[#This Row],[Montant TVA]]</f>
        <v>460.53157500000009</v>
      </c>
    </row>
    <row r="160" spans="1:14">
      <c r="A160" t="str">
        <f>IF(Ventes[[#This Row],[Sale_Date]]=Ventes[[#This Row],[Sale_Date]],"ID_V "&amp;TEXT(B160,"YYYY MMDD")&amp;"-"&amp;TEXT(ROW(),"000"),"ID…")</f>
        <v>ID_V YYYY 12DD-160</v>
      </c>
      <c r="B160" s="26">
        <f t="shared" si="4"/>
        <v>45286</v>
      </c>
      <c r="C160" t="str">
        <f>_xlfn.XLOOKUP(Ventes[[#This Row],[Product_Name]],Tab_Produits[Product_Line],Tab_Produits[ID_Product],"Choisir Votre Produit")</f>
        <v>ID_P Hom 0003</v>
      </c>
      <c r="D160" s="27" t="s">
        <v>512</v>
      </c>
      <c r="E160" s="27" t="str">
        <f>+Tab_Clients[[#This Row],[Client_Name]]</f>
        <v>Raj Mehta</v>
      </c>
      <c r="F160" s="27" t="str">
        <f>_xlfn.XLOOKUP(Ventes[[#This Row],[Client_Name]],Tab_Clients[Client_Name],Tab_Clients[Customer Type],"Nouveau")</f>
        <v>Normal</v>
      </c>
      <c r="G160" s="28">
        <v>5</v>
      </c>
      <c r="H160" s="6">
        <f>_xlfn.XLOOKUP(Ventes[[#This Row],[Product_Name]],Tab_Produits[Product_Line],Tab_Produits[Coût_Unitaire],"0")</f>
        <v>73.56</v>
      </c>
      <c r="I160" s="2">
        <f t="shared" si="5"/>
        <v>367.8</v>
      </c>
      <c r="J160" s="2">
        <f>IF(AND(WORKDAY(Ventes[[#This Row],[Sale_Date]],2)&gt;=5,Ventes[[#This Row],[Quantity]]&gt;=7,+Ventes[[#This Row],[Customer Type]]="Member"),-Ventes[[#This Row],[Prix_Vente]]*TX_Remise,0)</f>
        <v>0</v>
      </c>
      <c r="K160" s="2">
        <f>IF(AND(WEEKDAY(Ventes[[#This Row],[Sale_Date]],2)=7, Ventes[[#This Row],[Product_Price]]&gt;7), Ventes[[#This Row],[Prix_Vente]]*TauxMaj, 0)</f>
        <v>0</v>
      </c>
      <c r="L160" s="2">
        <f>SUM(Ventes[[#This Row],[Prix_Vente]:[Majoration]])</f>
        <v>367.8</v>
      </c>
      <c r="M160" s="2">
        <f xml:space="preserve"> Ventes[[#This Row],[Prix de Vente HT]]*Tx_TVA</f>
        <v>70.801500000000004</v>
      </c>
      <c r="N160" s="2">
        <f>+Ventes[[#This Row],[Prix de Vente HT]]+Ventes[[#This Row],[Montant TVA]]</f>
        <v>438.60149999999999</v>
      </c>
    </row>
    <row r="161" spans="1:14">
      <c r="A161" t="str">
        <f>IF(Ventes[[#This Row],[Sale_Date]]=Ventes[[#This Row],[Sale_Date]],"ID_V "&amp;TEXT(B161,"YYYY MMDD")&amp;"-"&amp;TEXT(ROW(),"000"),"ID…")</f>
        <v>ID_V YYYY 12DD-161</v>
      </c>
      <c r="B161" s="26">
        <f t="shared" si="4"/>
        <v>45286</v>
      </c>
      <c r="C161" t="str">
        <f>_xlfn.XLOOKUP(Ventes[[#This Row],[Product_Name]],Tab_Produits[Product_Line],Tab_Produits[ID_Product],"Choisir Votre Produit")</f>
        <v>ID_P Hea 0001</v>
      </c>
      <c r="D161" s="27" t="s">
        <v>510</v>
      </c>
      <c r="E161" s="27" t="str">
        <f>+Tab_Clients[[#This Row],[Client_Name]]</f>
        <v>Aarav Reddy</v>
      </c>
      <c r="F161" s="27" t="str">
        <f>_xlfn.XLOOKUP(Ventes[[#This Row],[Client_Name]],Tab_Clients[Client_Name],Tab_Clients[Customer Type],"Nouveau")</f>
        <v>Member</v>
      </c>
      <c r="G161" s="28">
        <v>9</v>
      </c>
      <c r="H161" s="6">
        <f>_xlfn.XLOOKUP(Ventes[[#This Row],[Product_Name]],Tab_Produits[Product_Line],Tab_Produits[Coût_Unitaire],"0")</f>
        <v>74.69</v>
      </c>
      <c r="I161" s="2">
        <f t="shared" si="5"/>
        <v>672.21</v>
      </c>
      <c r="J161" s="2">
        <f>IF(AND(WORKDAY(Ventes[[#This Row],[Sale_Date]],2)&gt;=5,Ventes[[#This Row],[Quantity]]&gt;=7,+Ventes[[#This Row],[Customer Type]]="Member"),-Ventes[[#This Row],[Prix_Vente]]*TX_Remise,0)</f>
        <v>-168.05250000000001</v>
      </c>
      <c r="K161" s="2">
        <f>IF(AND(WEEKDAY(Ventes[[#This Row],[Sale_Date]],2)=7, Ventes[[#This Row],[Product_Price]]&gt;7), Ventes[[#This Row],[Prix_Vente]]*TauxMaj, 0)</f>
        <v>0</v>
      </c>
      <c r="L161" s="2">
        <f>SUM(Ventes[[#This Row],[Prix_Vente]:[Majoration]])</f>
        <v>504.15750000000003</v>
      </c>
      <c r="M161" s="2">
        <f xml:space="preserve"> Ventes[[#This Row],[Prix de Vente HT]]*Tx_TVA</f>
        <v>97.050318750000002</v>
      </c>
      <c r="N161" s="2">
        <f>+Ventes[[#This Row],[Prix de Vente HT]]+Ventes[[#This Row],[Montant TVA]]</f>
        <v>601.20781875</v>
      </c>
    </row>
    <row r="162" spans="1:14">
      <c r="A162" t="str">
        <f>IF(Ventes[[#This Row],[Sale_Date]]=Ventes[[#This Row],[Sale_Date]],"ID_V "&amp;TEXT(B162,"YYYY MMDD")&amp;"-"&amp;TEXT(ROW(),"000"),"ID…")</f>
        <v>ID_V YYYY 12DD-162</v>
      </c>
      <c r="B162" s="26">
        <f t="shared" si="4"/>
        <v>45287</v>
      </c>
      <c r="C162" t="str">
        <f>_xlfn.XLOOKUP(Ventes[[#This Row],[Product_Name]],Tab_Produits[Product_Line],Tab_Produits[ID_Product],"Choisir Votre Produit")</f>
        <v>ID_P Foo 0004</v>
      </c>
      <c r="D162" s="27" t="s">
        <v>513</v>
      </c>
      <c r="E162" s="27" t="str">
        <f>+Tab_Clients[[#This Row],[Client_Name]]</f>
        <v>Ajay Reddy</v>
      </c>
      <c r="F162" s="27" t="str">
        <f>_xlfn.XLOOKUP(Ventes[[#This Row],[Client_Name]],Tab_Clients[Client_Name],Tab_Clients[Customer Type],"Nouveau")</f>
        <v>Member</v>
      </c>
      <c r="G162" s="28">
        <v>8</v>
      </c>
      <c r="H162" s="6">
        <f>_xlfn.XLOOKUP(Ventes[[#This Row],[Product_Name]],Tab_Produits[Product_Line],Tab_Produits[Coût_Unitaire],"0")</f>
        <v>54.84</v>
      </c>
      <c r="I162" s="2">
        <f t="shared" si="5"/>
        <v>438.72</v>
      </c>
      <c r="J162" s="2">
        <f>IF(AND(WORKDAY(Ventes[[#This Row],[Sale_Date]],2)&gt;=5,Ventes[[#This Row],[Quantity]]&gt;=7,+Ventes[[#This Row],[Customer Type]]="Member"),-Ventes[[#This Row],[Prix_Vente]]*TX_Remise,0)</f>
        <v>-109.68</v>
      </c>
      <c r="K162" s="2">
        <f>IF(AND(WEEKDAY(Ventes[[#This Row],[Sale_Date]],2)=7, Ventes[[#This Row],[Product_Price]]&gt;7), Ventes[[#This Row],[Prix_Vente]]*TauxMaj, 0)</f>
        <v>0</v>
      </c>
      <c r="L162" s="2">
        <f>SUM(Ventes[[#This Row],[Prix_Vente]:[Majoration]])</f>
        <v>329.04</v>
      </c>
      <c r="M162" s="2">
        <f xml:space="preserve"> Ventes[[#This Row],[Prix de Vente HT]]*Tx_TVA</f>
        <v>63.340200000000003</v>
      </c>
      <c r="N162" s="2">
        <f>+Ventes[[#This Row],[Prix de Vente HT]]+Ventes[[#This Row],[Montant TVA]]</f>
        <v>392.3802</v>
      </c>
    </row>
    <row r="163" spans="1:14">
      <c r="A163" t="str">
        <f>IF(Ventes[[#This Row],[Sale_Date]]=Ventes[[#This Row],[Sale_Date]],"ID_V "&amp;TEXT(B163,"YYYY MMDD")&amp;"-"&amp;TEXT(ROW(),"000"),"ID…")</f>
        <v>ID_V YYYY 12DD-163</v>
      </c>
      <c r="B163" s="26">
        <f t="shared" si="4"/>
        <v>45287</v>
      </c>
      <c r="C163" t="str">
        <f>_xlfn.XLOOKUP(Ventes[[#This Row],[Product_Name]],Tab_Produits[Product_Line],Tab_Produits[ID_Product],"Choisir Votre Produit")</f>
        <v>ID_P Hom 0003</v>
      </c>
      <c r="D163" s="27" t="s">
        <v>512</v>
      </c>
      <c r="E163" s="27" t="str">
        <f>+Tab_Clients[[#This Row],[Client_Name]]</f>
        <v>Ashok Agarwal</v>
      </c>
      <c r="F163" s="27" t="str">
        <f>_xlfn.XLOOKUP(Ventes[[#This Row],[Client_Name]],Tab_Clients[Client_Name],Tab_Clients[Customer Type],"Nouveau")</f>
        <v>Member</v>
      </c>
      <c r="G163" s="28">
        <v>10</v>
      </c>
      <c r="H163" s="6">
        <f>_xlfn.XLOOKUP(Ventes[[#This Row],[Product_Name]],Tab_Produits[Product_Line],Tab_Produits[Coût_Unitaire],"0")</f>
        <v>73.56</v>
      </c>
      <c r="I163" s="2">
        <f t="shared" si="5"/>
        <v>735.6</v>
      </c>
      <c r="J163" s="2">
        <f>IF(AND(WORKDAY(Ventes[[#This Row],[Sale_Date]],2)&gt;=5,Ventes[[#This Row],[Quantity]]&gt;=7,+Ventes[[#This Row],[Customer Type]]="Member"),-Ventes[[#This Row],[Prix_Vente]]*TX_Remise,0)</f>
        <v>-183.9</v>
      </c>
      <c r="K163" s="2">
        <f>IF(AND(WEEKDAY(Ventes[[#This Row],[Sale_Date]],2)=7, Ventes[[#This Row],[Product_Price]]&gt;7), Ventes[[#This Row],[Prix_Vente]]*TauxMaj, 0)</f>
        <v>0</v>
      </c>
      <c r="L163" s="2">
        <f>SUM(Ventes[[#This Row],[Prix_Vente]:[Majoration]])</f>
        <v>551.70000000000005</v>
      </c>
      <c r="M163" s="2">
        <f xml:space="preserve"> Ventes[[#This Row],[Prix de Vente HT]]*Tx_TVA</f>
        <v>106.20225000000001</v>
      </c>
      <c r="N163" s="2">
        <f>+Ventes[[#This Row],[Prix de Vente HT]]+Ventes[[#This Row],[Montant TVA]]</f>
        <v>657.90225000000009</v>
      </c>
    </row>
    <row r="164" spans="1:14">
      <c r="A164" t="str">
        <f>IF(Ventes[[#This Row],[Sale_Date]]=Ventes[[#This Row],[Sale_Date]],"ID_V "&amp;TEXT(B164,"YYYY MMDD")&amp;"-"&amp;TEXT(ROW(),"000"),"ID…")</f>
        <v>ID_V YYYY 12DD-164</v>
      </c>
      <c r="B164" s="26">
        <f t="shared" si="4"/>
        <v>45287</v>
      </c>
      <c r="C164" t="str">
        <f>_xlfn.XLOOKUP(Ventes[[#This Row],[Product_Name]],Tab_Produits[Product_Line],Tab_Produits[ID_Product],"Choisir Votre Produit")</f>
        <v>ID_P Foo 0004</v>
      </c>
      <c r="D164" s="27" t="s">
        <v>513</v>
      </c>
      <c r="E164" s="27" t="str">
        <f>+Tab_Clients[[#This Row],[Client_Name]]</f>
        <v>Aditya Gupta</v>
      </c>
      <c r="F164" s="27" t="str">
        <f>_xlfn.XLOOKUP(Ventes[[#This Row],[Client_Name]],Tab_Clients[Client_Name],Tab_Clients[Customer Type],"Nouveau")</f>
        <v>Normal</v>
      </c>
      <c r="G164" s="28">
        <v>10</v>
      </c>
      <c r="H164" s="6">
        <f>_xlfn.XLOOKUP(Ventes[[#This Row],[Product_Name]],Tab_Produits[Product_Line],Tab_Produits[Coût_Unitaire],"0")</f>
        <v>54.84</v>
      </c>
      <c r="I164" s="2">
        <f t="shared" si="5"/>
        <v>548.40000000000009</v>
      </c>
      <c r="J164" s="2">
        <f>IF(AND(WORKDAY(Ventes[[#This Row],[Sale_Date]],2)&gt;=5,Ventes[[#This Row],[Quantity]]&gt;=7,+Ventes[[#This Row],[Customer Type]]="Member"),-Ventes[[#This Row],[Prix_Vente]]*TX_Remise,0)</f>
        <v>0</v>
      </c>
      <c r="K164" s="2">
        <f>IF(AND(WEEKDAY(Ventes[[#This Row],[Sale_Date]],2)=7, Ventes[[#This Row],[Product_Price]]&gt;7), Ventes[[#This Row],[Prix_Vente]]*TauxMaj, 0)</f>
        <v>0</v>
      </c>
      <c r="L164" s="2">
        <f>SUM(Ventes[[#This Row],[Prix_Vente]:[Majoration]])</f>
        <v>548.40000000000009</v>
      </c>
      <c r="M164" s="2">
        <f xml:space="preserve"> Ventes[[#This Row],[Prix de Vente HT]]*Tx_TVA</f>
        <v>105.56700000000002</v>
      </c>
      <c r="N164" s="2">
        <f>+Ventes[[#This Row],[Prix de Vente HT]]+Ventes[[#This Row],[Montant TVA]]</f>
        <v>653.9670000000001</v>
      </c>
    </row>
    <row r="165" spans="1:14">
      <c r="A165" t="str">
        <f>IF(Ventes[[#This Row],[Sale_Date]]=Ventes[[#This Row],[Sale_Date]],"ID_V "&amp;TEXT(B165,"YYYY MMDD")&amp;"-"&amp;TEXT(ROW(),"000"),"ID…")</f>
        <v>ID_V YYYY 12DD-165</v>
      </c>
      <c r="B165" s="26">
        <f t="shared" si="4"/>
        <v>45287</v>
      </c>
      <c r="C165" t="str">
        <f>_xlfn.XLOOKUP(Ventes[[#This Row],[Product_Name]],Tab_Produits[Product_Line],Tab_Produits[ID_Product],"Choisir Votre Produit")</f>
        <v>ID_P Hom 0003</v>
      </c>
      <c r="D165" s="27" t="s">
        <v>512</v>
      </c>
      <c r="E165" s="27" t="str">
        <f>+Tab_Clients[[#This Row],[Client_Name]]</f>
        <v>Ajay Rao</v>
      </c>
      <c r="F165" s="27" t="str">
        <f>_xlfn.XLOOKUP(Ventes[[#This Row],[Client_Name]],Tab_Clients[Client_Name],Tab_Clients[Customer Type],"Nouveau")</f>
        <v>Member</v>
      </c>
      <c r="G165" s="28">
        <v>7</v>
      </c>
      <c r="H165" s="6">
        <f>_xlfn.XLOOKUP(Ventes[[#This Row],[Product_Name]],Tab_Produits[Product_Line],Tab_Produits[Coût_Unitaire],"0")</f>
        <v>73.56</v>
      </c>
      <c r="I165" s="2">
        <f t="shared" si="5"/>
        <v>514.92000000000007</v>
      </c>
      <c r="J165" s="2">
        <f>IF(AND(WORKDAY(Ventes[[#This Row],[Sale_Date]],2)&gt;=5,Ventes[[#This Row],[Quantity]]&gt;=7,+Ventes[[#This Row],[Customer Type]]="Member"),-Ventes[[#This Row],[Prix_Vente]]*TX_Remise,0)</f>
        <v>-128.73000000000002</v>
      </c>
      <c r="K165" s="2">
        <f>IF(AND(WEEKDAY(Ventes[[#This Row],[Sale_Date]],2)=7, Ventes[[#This Row],[Product_Price]]&gt;7), Ventes[[#This Row],[Prix_Vente]]*TauxMaj, 0)</f>
        <v>0</v>
      </c>
      <c r="L165" s="2">
        <f>SUM(Ventes[[#This Row],[Prix_Vente]:[Majoration]])</f>
        <v>386.19000000000005</v>
      </c>
      <c r="M165" s="2">
        <f xml:space="preserve"> Ventes[[#This Row],[Prix de Vente HT]]*Tx_TVA</f>
        <v>74.341575000000006</v>
      </c>
      <c r="N165" s="2">
        <f>+Ventes[[#This Row],[Prix de Vente HT]]+Ventes[[#This Row],[Montant TVA]]</f>
        <v>460.53157500000009</v>
      </c>
    </row>
    <row r="166" spans="1:14">
      <c r="A166" t="str">
        <f>IF(Ventes[[#This Row],[Sale_Date]]=Ventes[[#This Row],[Sale_Date]],"ID_V "&amp;TEXT(B166,"YYYY MMDD")&amp;"-"&amp;TEXT(ROW(),"000"),"ID…")</f>
        <v>ID_V YYYY 12DD-166</v>
      </c>
      <c r="B166" s="26">
        <f t="shared" si="4"/>
        <v>45288</v>
      </c>
      <c r="C166" t="str">
        <f>_xlfn.XLOOKUP(Ventes[[#This Row],[Product_Name]],Tab_Produits[Product_Line],Tab_Produits[ID_Product],"Choisir Votre Produit")</f>
        <v>ID_P Hom 0003</v>
      </c>
      <c r="D166" s="27" t="s">
        <v>512</v>
      </c>
      <c r="E166" s="27" t="str">
        <f>+Tab_Clients[[#This Row],[Client_Name]]</f>
        <v>Meera Verma</v>
      </c>
      <c r="F166" s="27" t="str">
        <f>_xlfn.XLOOKUP(Ventes[[#This Row],[Client_Name]],Tab_Clients[Client_Name],Tab_Clients[Customer Type],"Nouveau")</f>
        <v>Member</v>
      </c>
      <c r="G166" s="28">
        <v>1</v>
      </c>
      <c r="H166" s="6">
        <f>_xlfn.XLOOKUP(Ventes[[#This Row],[Product_Name]],Tab_Produits[Product_Line],Tab_Produits[Coût_Unitaire],"0")</f>
        <v>73.56</v>
      </c>
      <c r="I166" s="2">
        <f t="shared" si="5"/>
        <v>73.56</v>
      </c>
      <c r="J166" s="2">
        <f>IF(AND(WORKDAY(Ventes[[#This Row],[Sale_Date]],2)&gt;=5,Ventes[[#This Row],[Quantity]]&gt;=7,+Ventes[[#This Row],[Customer Type]]="Member"),-Ventes[[#This Row],[Prix_Vente]]*TX_Remise,0)</f>
        <v>0</v>
      </c>
      <c r="K166" s="2">
        <f>IF(AND(WEEKDAY(Ventes[[#This Row],[Sale_Date]],2)=7, Ventes[[#This Row],[Product_Price]]&gt;7), Ventes[[#This Row],[Prix_Vente]]*TauxMaj, 0)</f>
        <v>0</v>
      </c>
      <c r="L166" s="2">
        <f>SUM(Ventes[[#This Row],[Prix_Vente]:[Majoration]])</f>
        <v>73.56</v>
      </c>
      <c r="M166" s="2">
        <f xml:space="preserve"> Ventes[[#This Row],[Prix de Vente HT]]*Tx_TVA</f>
        <v>14.160300000000001</v>
      </c>
      <c r="N166" s="2">
        <f>+Ventes[[#This Row],[Prix de Vente HT]]+Ventes[[#This Row],[Montant TVA]]</f>
        <v>87.720300000000009</v>
      </c>
    </row>
    <row r="167" spans="1:14">
      <c r="A167" t="str">
        <f>IF(Ventes[[#This Row],[Sale_Date]]=Ventes[[#This Row],[Sale_Date]],"ID_V "&amp;TEXT(B167,"YYYY MMDD")&amp;"-"&amp;TEXT(ROW(),"000"),"ID…")</f>
        <v>ID_V YYYY 12DD-167</v>
      </c>
      <c r="B167" s="26">
        <f t="shared" si="4"/>
        <v>45288</v>
      </c>
      <c r="C167" t="str">
        <f>_xlfn.XLOOKUP(Ventes[[#This Row],[Product_Name]],Tab_Produits[Product_Line],Tab_Produits[ID_Product],"Choisir Votre Produit")</f>
        <v>ID_P Hea 0001</v>
      </c>
      <c r="D167" s="27" t="s">
        <v>510</v>
      </c>
      <c r="E167" s="27" t="str">
        <f>+Tab_Clients[[#This Row],[Client_Name]]</f>
        <v>Isha Verma</v>
      </c>
      <c r="F167" s="27" t="str">
        <f>_xlfn.XLOOKUP(Ventes[[#This Row],[Client_Name]],Tab_Clients[Client_Name],Tab_Clients[Customer Type],"Nouveau")</f>
        <v>Member</v>
      </c>
      <c r="G167" s="28">
        <v>4</v>
      </c>
      <c r="H167" s="6">
        <f>_xlfn.XLOOKUP(Ventes[[#This Row],[Product_Name]],Tab_Produits[Product_Line],Tab_Produits[Coût_Unitaire],"0")</f>
        <v>74.69</v>
      </c>
      <c r="I167" s="2">
        <f t="shared" si="5"/>
        <v>298.76</v>
      </c>
      <c r="J167" s="2">
        <f>IF(AND(WORKDAY(Ventes[[#This Row],[Sale_Date]],2)&gt;=5,Ventes[[#This Row],[Quantity]]&gt;=7,+Ventes[[#This Row],[Customer Type]]="Member"),-Ventes[[#This Row],[Prix_Vente]]*TX_Remise,0)</f>
        <v>0</v>
      </c>
      <c r="K167" s="2">
        <f>IF(AND(WEEKDAY(Ventes[[#This Row],[Sale_Date]],2)=7, Ventes[[#This Row],[Product_Price]]&gt;7), Ventes[[#This Row],[Prix_Vente]]*TauxMaj, 0)</f>
        <v>0</v>
      </c>
      <c r="L167" s="2">
        <f>SUM(Ventes[[#This Row],[Prix_Vente]:[Majoration]])</f>
        <v>298.76</v>
      </c>
      <c r="M167" s="2">
        <f xml:space="preserve"> Ventes[[#This Row],[Prix de Vente HT]]*Tx_TVA</f>
        <v>57.511299999999999</v>
      </c>
      <c r="N167" s="2">
        <f>+Ventes[[#This Row],[Prix de Vente HT]]+Ventes[[#This Row],[Montant TVA]]</f>
        <v>356.2713</v>
      </c>
    </row>
    <row r="168" spans="1:14">
      <c r="A168" t="str">
        <f>IF(Ventes[[#This Row],[Sale_Date]]=Ventes[[#This Row],[Sale_Date]],"ID_V "&amp;TEXT(B168,"YYYY MMDD")&amp;"-"&amp;TEXT(ROW(),"000"),"ID…")</f>
        <v>ID_V YYYY 12DD-168</v>
      </c>
      <c r="B168" s="26">
        <f t="shared" si="4"/>
        <v>45288</v>
      </c>
      <c r="C168" t="str">
        <f>_xlfn.XLOOKUP(Ventes[[#This Row],[Product_Name]],Tab_Produits[Product_Line],Tab_Produits[ID_Product],"Choisir Votre Produit")</f>
        <v>ID_P Foo 0004</v>
      </c>
      <c r="D168" s="27" t="s">
        <v>513</v>
      </c>
      <c r="E168" s="27" t="str">
        <f>+Tab_Clients[[#This Row],[Client_Name]]</f>
        <v>Rohan Nair</v>
      </c>
      <c r="F168" s="27" t="str">
        <f>_xlfn.XLOOKUP(Ventes[[#This Row],[Client_Name]],Tab_Clients[Client_Name],Tab_Clients[Customer Type],"Nouveau")</f>
        <v>Normal</v>
      </c>
      <c r="G168" s="28">
        <v>10</v>
      </c>
      <c r="H168" s="6">
        <f>_xlfn.XLOOKUP(Ventes[[#This Row],[Product_Name]],Tab_Produits[Product_Line],Tab_Produits[Coût_Unitaire],"0")</f>
        <v>54.84</v>
      </c>
      <c r="I168" s="2">
        <f t="shared" si="5"/>
        <v>548.40000000000009</v>
      </c>
      <c r="J168" s="2">
        <f>IF(AND(WORKDAY(Ventes[[#This Row],[Sale_Date]],2)&gt;=5,Ventes[[#This Row],[Quantity]]&gt;=7,+Ventes[[#This Row],[Customer Type]]="Member"),-Ventes[[#This Row],[Prix_Vente]]*TX_Remise,0)</f>
        <v>0</v>
      </c>
      <c r="K168" s="2">
        <f>IF(AND(WEEKDAY(Ventes[[#This Row],[Sale_Date]],2)=7, Ventes[[#This Row],[Product_Price]]&gt;7), Ventes[[#This Row],[Prix_Vente]]*TauxMaj, 0)</f>
        <v>0</v>
      </c>
      <c r="L168" s="2">
        <f>SUM(Ventes[[#This Row],[Prix_Vente]:[Majoration]])</f>
        <v>548.40000000000009</v>
      </c>
      <c r="M168" s="2">
        <f xml:space="preserve"> Ventes[[#This Row],[Prix de Vente HT]]*Tx_TVA</f>
        <v>105.56700000000002</v>
      </c>
      <c r="N168" s="2">
        <f>+Ventes[[#This Row],[Prix de Vente HT]]+Ventes[[#This Row],[Montant TVA]]</f>
        <v>653.9670000000001</v>
      </c>
    </row>
    <row r="169" spans="1:14">
      <c r="A169" t="str">
        <f>IF(Ventes[[#This Row],[Sale_Date]]=Ventes[[#This Row],[Sale_Date]],"ID_V "&amp;TEXT(B169,"YYYY MMDD")&amp;"-"&amp;TEXT(ROW(),"000"),"ID…")</f>
        <v>ID_V YYYY 12DD-169</v>
      </c>
      <c r="B169" s="26">
        <f t="shared" si="4"/>
        <v>45288</v>
      </c>
      <c r="C169" t="str">
        <f>_xlfn.XLOOKUP(Ventes[[#This Row],[Product_Name]],Tab_Produits[Product_Line],Tab_Produits[ID_Product],"Choisir Votre Produit")</f>
        <v>ID_P Hom 0003</v>
      </c>
      <c r="D169" s="27" t="s">
        <v>512</v>
      </c>
      <c r="E169" s="27" t="str">
        <f>+Tab_Clients[[#This Row],[Client_Name]]</f>
        <v>Rohan Singh</v>
      </c>
      <c r="F169" s="27" t="str">
        <f>_xlfn.XLOOKUP(Ventes[[#This Row],[Client_Name]],Tab_Clients[Client_Name],Tab_Clients[Customer Type],"Nouveau")</f>
        <v>Member</v>
      </c>
      <c r="G169" s="28">
        <v>10</v>
      </c>
      <c r="H169" s="6">
        <f>_xlfn.XLOOKUP(Ventes[[#This Row],[Product_Name]],Tab_Produits[Product_Line],Tab_Produits[Coût_Unitaire],"0")</f>
        <v>73.56</v>
      </c>
      <c r="I169" s="2">
        <f t="shared" si="5"/>
        <v>735.6</v>
      </c>
      <c r="J169" s="2">
        <f>IF(AND(WORKDAY(Ventes[[#This Row],[Sale_Date]],2)&gt;=5,Ventes[[#This Row],[Quantity]]&gt;=7,+Ventes[[#This Row],[Customer Type]]="Member"),-Ventes[[#This Row],[Prix_Vente]]*TX_Remise,0)</f>
        <v>-183.9</v>
      </c>
      <c r="K169" s="2">
        <f>IF(AND(WEEKDAY(Ventes[[#This Row],[Sale_Date]],2)=7, Ventes[[#This Row],[Product_Price]]&gt;7), Ventes[[#This Row],[Prix_Vente]]*TauxMaj, 0)</f>
        <v>0</v>
      </c>
      <c r="L169" s="2">
        <f>SUM(Ventes[[#This Row],[Prix_Vente]:[Majoration]])</f>
        <v>551.70000000000005</v>
      </c>
      <c r="M169" s="2">
        <f xml:space="preserve"> Ventes[[#This Row],[Prix de Vente HT]]*Tx_TVA</f>
        <v>106.20225000000001</v>
      </c>
      <c r="N169" s="2">
        <f>+Ventes[[#This Row],[Prix de Vente HT]]+Ventes[[#This Row],[Montant TVA]]</f>
        <v>657.90225000000009</v>
      </c>
    </row>
    <row r="170" spans="1:14">
      <c r="A170" t="str">
        <f>IF(Ventes[[#This Row],[Sale_Date]]=Ventes[[#This Row],[Sale_Date]],"ID_V "&amp;TEXT(B170,"YYYY MMDD")&amp;"-"&amp;TEXT(ROW(),"000"),"ID…")</f>
        <v>ID_V YYYY 12DD-170</v>
      </c>
      <c r="B170" s="26">
        <f t="shared" si="4"/>
        <v>45289</v>
      </c>
      <c r="C170" t="str">
        <f>_xlfn.XLOOKUP(Ventes[[#This Row],[Product_Name]],Tab_Produits[Product_Line],Tab_Produits[ID_Product],"Choisir Votre Produit")</f>
        <v>ID_P Hom 0003</v>
      </c>
      <c r="D170" s="27" t="s">
        <v>512</v>
      </c>
      <c r="E170" s="27" t="str">
        <f>+Tab_Clients[[#This Row],[Client_Name]]</f>
        <v>Sunil Kumar</v>
      </c>
      <c r="F170" s="27" t="str">
        <f>_xlfn.XLOOKUP(Ventes[[#This Row],[Client_Name]],Tab_Clients[Client_Name],Tab_Clients[Customer Type],"Nouveau")</f>
        <v>Member</v>
      </c>
      <c r="G170" s="28">
        <v>8</v>
      </c>
      <c r="H170" s="6">
        <f>_xlfn.XLOOKUP(Ventes[[#This Row],[Product_Name]],Tab_Produits[Product_Line],Tab_Produits[Coût_Unitaire],"0")</f>
        <v>73.56</v>
      </c>
      <c r="I170" s="2">
        <f t="shared" si="5"/>
        <v>588.48</v>
      </c>
      <c r="J170" s="2">
        <f>IF(AND(WORKDAY(Ventes[[#This Row],[Sale_Date]],2)&gt;=5,Ventes[[#This Row],[Quantity]]&gt;=7,+Ventes[[#This Row],[Customer Type]]="Member"),-Ventes[[#This Row],[Prix_Vente]]*TX_Remise,0)</f>
        <v>-147.12</v>
      </c>
      <c r="K170" s="2">
        <f>IF(AND(WEEKDAY(Ventes[[#This Row],[Sale_Date]],2)=7, Ventes[[#This Row],[Product_Price]]&gt;7), Ventes[[#This Row],[Prix_Vente]]*TauxMaj, 0)</f>
        <v>0</v>
      </c>
      <c r="L170" s="2">
        <f>SUM(Ventes[[#This Row],[Prix_Vente]:[Majoration]])</f>
        <v>441.36</v>
      </c>
      <c r="M170" s="2">
        <f xml:space="preserve"> Ventes[[#This Row],[Prix de Vente HT]]*Tx_TVA</f>
        <v>84.961800000000011</v>
      </c>
      <c r="N170" s="2">
        <f>+Ventes[[#This Row],[Prix de Vente HT]]+Ventes[[#This Row],[Montant TVA]]</f>
        <v>526.32180000000005</v>
      </c>
    </row>
    <row r="171" spans="1:14">
      <c r="A171" t="str">
        <f>IF(Ventes[[#This Row],[Sale_Date]]=Ventes[[#This Row],[Sale_Date]],"ID_V "&amp;TEXT(B171,"YYYY MMDD")&amp;"-"&amp;TEXT(ROW(),"000"),"ID…")</f>
        <v>ID_V YYYY 12DD-171</v>
      </c>
      <c r="B171" s="26">
        <f t="shared" si="4"/>
        <v>45289</v>
      </c>
      <c r="C171" t="str">
        <f>_xlfn.XLOOKUP(Ventes[[#This Row],[Product_Name]],Tab_Produits[Product_Line],Tab_Produits[ID_Product],"Choisir Votre Produit")</f>
        <v>ID_P Hea 0001</v>
      </c>
      <c r="D171" s="27" t="s">
        <v>510</v>
      </c>
      <c r="E171" s="27" t="str">
        <f>+Tab_Clients[[#This Row],[Client_Name]]</f>
        <v>Ajay Mehta</v>
      </c>
      <c r="F171" s="27" t="str">
        <f>_xlfn.XLOOKUP(Ventes[[#This Row],[Client_Name]],Tab_Clients[Client_Name],Tab_Clients[Customer Type],"Nouveau")</f>
        <v>Member</v>
      </c>
      <c r="G171" s="28">
        <v>4</v>
      </c>
      <c r="H171" s="6">
        <f>_xlfn.XLOOKUP(Ventes[[#This Row],[Product_Name]],Tab_Produits[Product_Line],Tab_Produits[Coût_Unitaire],"0")</f>
        <v>74.69</v>
      </c>
      <c r="I171" s="2">
        <f t="shared" si="5"/>
        <v>298.76</v>
      </c>
      <c r="J171" s="2">
        <f>IF(AND(WORKDAY(Ventes[[#This Row],[Sale_Date]],2)&gt;=5,Ventes[[#This Row],[Quantity]]&gt;=7,+Ventes[[#This Row],[Customer Type]]="Member"),-Ventes[[#This Row],[Prix_Vente]]*TX_Remise,0)</f>
        <v>0</v>
      </c>
      <c r="K171" s="2">
        <f>IF(AND(WEEKDAY(Ventes[[#This Row],[Sale_Date]],2)=7, Ventes[[#This Row],[Product_Price]]&gt;7), Ventes[[#This Row],[Prix_Vente]]*TauxMaj, 0)</f>
        <v>0</v>
      </c>
      <c r="L171" s="2">
        <f>SUM(Ventes[[#This Row],[Prix_Vente]:[Majoration]])</f>
        <v>298.76</v>
      </c>
      <c r="M171" s="2">
        <f xml:space="preserve"> Ventes[[#This Row],[Prix de Vente HT]]*Tx_TVA</f>
        <v>57.511299999999999</v>
      </c>
      <c r="N171" s="2">
        <f>+Ventes[[#This Row],[Prix de Vente HT]]+Ventes[[#This Row],[Montant TVA]]</f>
        <v>356.2713</v>
      </c>
    </row>
    <row r="172" spans="1:14">
      <c r="A172" t="str">
        <f>IF(Ventes[[#This Row],[Sale_Date]]=Ventes[[#This Row],[Sale_Date]],"ID_V "&amp;TEXT(B172,"YYYY MMDD")&amp;"-"&amp;TEXT(ROW(),"000"),"ID…")</f>
        <v>ID_V YYYY 12DD-172</v>
      </c>
      <c r="B172" s="26">
        <f t="shared" si="4"/>
        <v>45289</v>
      </c>
      <c r="C172" t="str">
        <f>_xlfn.XLOOKUP(Ventes[[#This Row],[Product_Name]],Tab_Produits[Product_Line],Tab_Produits[ID_Product],"Choisir Votre Produit")</f>
        <v>ID_P Foo 0004</v>
      </c>
      <c r="D172" s="27" t="s">
        <v>513</v>
      </c>
      <c r="E172" s="27" t="str">
        <f>+Tab_Clients[[#This Row],[Client_Name]]</f>
        <v>Meera Iyer</v>
      </c>
      <c r="F172" s="27" t="str">
        <f>_xlfn.XLOOKUP(Ventes[[#This Row],[Client_Name]],Tab_Clients[Client_Name],Tab_Clients[Customer Type],"Nouveau")</f>
        <v>Normal</v>
      </c>
      <c r="G172" s="28">
        <v>4</v>
      </c>
      <c r="H172" s="6">
        <f>_xlfn.XLOOKUP(Ventes[[#This Row],[Product_Name]],Tab_Produits[Product_Line],Tab_Produits[Coût_Unitaire],"0")</f>
        <v>54.84</v>
      </c>
      <c r="I172" s="2">
        <f t="shared" si="5"/>
        <v>219.36</v>
      </c>
      <c r="J172" s="2">
        <f>IF(AND(WORKDAY(Ventes[[#This Row],[Sale_Date]],2)&gt;=5,Ventes[[#This Row],[Quantity]]&gt;=7,+Ventes[[#This Row],[Customer Type]]="Member"),-Ventes[[#This Row],[Prix_Vente]]*TX_Remise,0)</f>
        <v>0</v>
      </c>
      <c r="K172" s="2">
        <f>IF(AND(WEEKDAY(Ventes[[#This Row],[Sale_Date]],2)=7, Ventes[[#This Row],[Product_Price]]&gt;7), Ventes[[#This Row],[Prix_Vente]]*TauxMaj, 0)</f>
        <v>0</v>
      </c>
      <c r="L172" s="2">
        <f>SUM(Ventes[[#This Row],[Prix_Vente]:[Majoration]])</f>
        <v>219.36</v>
      </c>
      <c r="M172" s="2">
        <f xml:space="preserve"> Ventes[[#This Row],[Prix de Vente HT]]*Tx_TVA</f>
        <v>42.226800000000004</v>
      </c>
      <c r="N172" s="2">
        <f>+Ventes[[#This Row],[Prix de Vente HT]]+Ventes[[#This Row],[Montant TVA]]</f>
        <v>261.58680000000004</v>
      </c>
    </row>
    <row r="173" spans="1:14">
      <c r="A173" t="str">
        <f>IF(Ventes[[#This Row],[Sale_Date]]=Ventes[[#This Row],[Sale_Date]],"ID_V "&amp;TEXT(B173,"YYYY MMDD")&amp;"-"&amp;TEXT(ROW(),"000"),"ID…")</f>
        <v>ID_V YYYY 12DD-173</v>
      </c>
      <c r="B173" s="26">
        <f t="shared" si="4"/>
        <v>45289</v>
      </c>
      <c r="C173" t="str">
        <f>_xlfn.XLOOKUP(Ventes[[#This Row],[Product_Name]],Tab_Produits[Product_Line],Tab_Produits[ID_Product],"Choisir Votre Produit")</f>
        <v>ID_P Hom 0003</v>
      </c>
      <c r="D173" s="27" t="s">
        <v>512</v>
      </c>
      <c r="E173" s="27" t="str">
        <f>+Tab_Clients[[#This Row],[Client_Name]]</f>
        <v>Rakesh Sharma</v>
      </c>
      <c r="F173" s="27" t="str">
        <f>_xlfn.XLOOKUP(Ventes[[#This Row],[Client_Name]],Tab_Clients[Client_Name],Tab_Clients[Customer Type],"Nouveau")</f>
        <v>Member</v>
      </c>
      <c r="G173" s="28">
        <v>9</v>
      </c>
      <c r="H173" s="6">
        <f>_xlfn.XLOOKUP(Ventes[[#This Row],[Product_Name]],Tab_Produits[Product_Line],Tab_Produits[Coût_Unitaire],"0")</f>
        <v>73.56</v>
      </c>
      <c r="I173" s="2">
        <f t="shared" si="5"/>
        <v>662.04</v>
      </c>
      <c r="J173" s="2">
        <f>IF(AND(WORKDAY(Ventes[[#This Row],[Sale_Date]],2)&gt;=5,Ventes[[#This Row],[Quantity]]&gt;=7,+Ventes[[#This Row],[Customer Type]]="Member"),-Ventes[[#This Row],[Prix_Vente]]*TX_Remise,0)</f>
        <v>-165.51</v>
      </c>
      <c r="K173" s="2">
        <f>IF(AND(WEEKDAY(Ventes[[#This Row],[Sale_Date]],2)=7, Ventes[[#This Row],[Product_Price]]&gt;7), Ventes[[#This Row],[Prix_Vente]]*TauxMaj, 0)</f>
        <v>0</v>
      </c>
      <c r="L173" s="2">
        <f>SUM(Ventes[[#This Row],[Prix_Vente]:[Majoration]])</f>
        <v>496.53</v>
      </c>
      <c r="M173" s="2">
        <f xml:space="preserve"> Ventes[[#This Row],[Prix de Vente HT]]*Tx_TVA</f>
        <v>95.582025000000002</v>
      </c>
      <c r="N173" s="2">
        <f>+Ventes[[#This Row],[Prix de Vente HT]]+Ventes[[#This Row],[Montant TVA]]</f>
        <v>592.11202500000002</v>
      </c>
    </row>
    <row r="174" spans="1:14">
      <c r="A174" t="str">
        <f>IF(Ventes[[#This Row],[Sale_Date]]=Ventes[[#This Row],[Sale_Date]],"ID_V "&amp;TEXT(B174,"YYYY MMDD")&amp;"-"&amp;TEXT(ROW(),"000"),"ID…")</f>
        <v>ID_V YYYY 12DD-174</v>
      </c>
      <c r="B174" s="26">
        <f t="shared" si="4"/>
        <v>45290</v>
      </c>
      <c r="C174" t="str">
        <f>_xlfn.XLOOKUP(Ventes[[#This Row],[Product_Name]],Tab_Produits[Product_Line],Tab_Produits[ID_Product],"Choisir Votre Produit")</f>
        <v>ID_P Hom 0003</v>
      </c>
      <c r="D174" s="27" t="s">
        <v>512</v>
      </c>
      <c r="E174" s="27" t="str">
        <f>+Tab_Clients[[#This Row],[Client_Name]]</f>
        <v>Krishna Kumar</v>
      </c>
      <c r="F174" s="27" t="str">
        <f>_xlfn.XLOOKUP(Ventes[[#This Row],[Client_Name]],Tab_Clients[Client_Name],Tab_Clients[Customer Type],"Nouveau")</f>
        <v>Member</v>
      </c>
      <c r="G174" s="28">
        <v>10</v>
      </c>
      <c r="H174" s="6">
        <f>_xlfn.XLOOKUP(Ventes[[#This Row],[Product_Name]],Tab_Produits[Product_Line],Tab_Produits[Coût_Unitaire],"0")</f>
        <v>73.56</v>
      </c>
      <c r="I174" s="2">
        <f t="shared" si="5"/>
        <v>735.6</v>
      </c>
      <c r="J174" s="2">
        <f>IF(AND(WORKDAY(Ventes[[#This Row],[Sale_Date]],2)&gt;=5,Ventes[[#This Row],[Quantity]]&gt;=7,+Ventes[[#This Row],[Customer Type]]="Member"),-Ventes[[#This Row],[Prix_Vente]]*TX_Remise,0)</f>
        <v>-183.9</v>
      </c>
      <c r="K174" s="2">
        <f>IF(AND(WEEKDAY(Ventes[[#This Row],[Sale_Date]],2)=7, Ventes[[#This Row],[Product_Price]]&gt;7), Ventes[[#This Row],[Prix_Vente]]*TauxMaj, 0)</f>
        <v>0</v>
      </c>
      <c r="L174" s="2">
        <f>SUM(Ventes[[#This Row],[Prix_Vente]:[Majoration]])</f>
        <v>551.70000000000005</v>
      </c>
      <c r="M174" s="2">
        <f xml:space="preserve"> Ventes[[#This Row],[Prix de Vente HT]]*Tx_TVA</f>
        <v>106.20225000000001</v>
      </c>
      <c r="N174" s="2">
        <f>+Ventes[[#This Row],[Prix de Vente HT]]+Ventes[[#This Row],[Montant TVA]]</f>
        <v>657.90225000000009</v>
      </c>
    </row>
    <row r="175" spans="1:14">
      <c r="A175" t="str">
        <f>IF(Ventes[[#This Row],[Sale_Date]]=Ventes[[#This Row],[Sale_Date]],"ID_V "&amp;TEXT(B175,"YYYY MMDD")&amp;"-"&amp;TEXT(ROW(),"000"),"ID…")</f>
        <v>ID_V YYYY 12DD-175</v>
      </c>
      <c r="B175" s="26">
        <f t="shared" si="4"/>
        <v>45290</v>
      </c>
      <c r="C175" t="str">
        <f>_xlfn.XLOOKUP(Ventes[[#This Row],[Product_Name]],Tab_Produits[Product_Line],Tab_Produits[ID_Product],"Choisir Votre Produit")</f>
        <v>ID_P Hea 0001</v>
      </c>
      <c r="D175" s="27" t="s">
        <v>510</v>
      </c>
      <c r="E175" s="27" t="str">
        <f>+Tab_Clients[[#This Row],[Client_Name]]</f>
        <v>Sanjay Kumar</v>
      </c>
      <c r="F175" s="27" t="str">
        <f>_xlfn.XLOOKUP(Ventes[[#This Row],[Client_Name]],Tab_Clients[Client_Name],Tab_Clients[Customer Type],"Nouveau")</f>
        <v>Member</v>
      </c>
      <c r="G175" s="28">
        <v>7</v>
      </c>
      <c r="H175" s="6">
        <f>_xlfn.XLOOKUP(Ventes[[#This Row],[Product_Name]],Tab_Produits[Product_Line],Tab_Produits[Coût_Unitaire],"0")</f>
        <v>74.69</v>
      </c>
      <c r="I175" s="2">
        <f t="shared" si="5"/>
        <v>522.82999999999993</v>
      </c>
      <c r="J175" s="2">
        <f>IF(AND(WORKDAY(Ventes[[#This Row],[Sale_Date]],2)&gt;=5,Ventes[[#This Row],[Quantity]]&gt;=7,+Ventes[[#This Row],[Customer Type]]="Member"),-Ventes[[#This Row],[Prix_Vente]]*TX_Remise,0)</f>
        <v>-130.70749999999998</v>
      </c>
      <c r="K175" s="2">
        <f>IF(AND(WEEKDAY(Ventes[[#This Row],[Sale_Date]],2)=7, Ventes[[#This Row],[Product_Price]]&gt;7), Ventes[[#This Row],[Prix_Vente]]*TauxMaj, 0)</f>
        <v>0</v>
      </c>
      <c r="L175" s="2">
        <f>SUM(Ventes[[#This Row],[Prix_Vente]:[Majoration]])</f>
        <v>392.12249999999995</v>
      </c>
      <c r="M175" s="2">
        <f xml:space="preserve"> Ventes[[#This Row],[Prix de Vente HT]]*Tx_TVA</f>
        <v>75.483581249999986</v>
      </c>
      <c r="N175" s="2">
        <f>+Ventes[[#This Row],[Prix de Vente HT]]+Ventes[[#This Row],[Montant TVA]]</f>
        <v>467.60608124999993</v>
      </c>
    </row>
    <row r="176" spans="1:14">
      <c r="A176" t="str">
        <f>IF(Ventes[[#This Row],[Sale_Date]]=Ventes[[#This Row],[Sale_Date]],"ID_V "&amp;TEXT(B176,"YYYY MMDD")&amp;"-"&amp;TEXT(ROW(),"000"),"ID…")</f>
        <v>ID_V YYYY 12DD-176</v>
      </c>
      <c r="B176" s="26">
        <f t="shared" si="4"/>
        <v>45290</v>
      </c>
      <c r="C176" t="str">
        <f>_xlfn.XLOOKUP(Ventes[[#This Row],[Product_Name]],Tab_Produits[Product_Line],Tab_Produits[ID_Product],"Choisir Votre Produit")</f>
        <v>ID_P Foo 0004</v>
      </c>
      <c r="D176" s="27" t="s">
        <v>513</v>
      </c>
      <c r="E176" s="27" t="str">
        <f>+Tab_Clients[[#This Row],[Client_Name]]</f>
        <v>Sanjay Nair</v>
      </c>
      <c r="F176" s="27" t="str">
        <f>_xlfn.XLOOKUP(Ventes[[#This Row],[Client_Name]],Tab_Clients[Client_Name],Tab_Clients[Customer Type],"Nouveau")</f>
        <v>Normal</v>
      </c>
      <c r="G176" s="28">
        <v>2</v>
      </c>
      <c r="H176" s="6">
        <f>_xlfn.XLOOKUP(Ventes[[#This Row],[Product_Name]],Tab_Produits[Product_Line],Tab_Produits[Coût_Unitaire],"0")</f>
        <v>54.84</v>
      </c>
      <c r="I176" s="2">
        <f t="shared" si="5"/>
        <v>109.68</v>
      </c>
      <c r="J176" s="2">
        <f>IF(AND(WORKDAY(Ventes[[#This Row],[Sale_Date]],2)&gt;=5,Ventes[[#This Row],[Quantity]]&gt;=7,+Ventes[[#This Row],[Customer Type]]="Member"),-Ventes[[#This Row],[Prix_Vente]]*TX_Remise,0)</f>
        <v>0</v>
      </c>
      <c r="K176" s="2">
        <f>IF(AND(WEEKDAY(Ventes[[#This Row],[Sale_Date]],2)=7, Ventes[[#This Row],[Product_Price]]&gt;7), Ventes[[#This Row],[Prix_Vente]]*TauxMaj, 0)</f>
        <v>0</v>
      </c>
      <c r="L176" s="2">
        <f>SUM(Ventes[[#This Row],[Prix_Vente]:[Majoration]])</f>
        <v>109.68</v>
      </c>
      <c r="M176" s="2">
        <f xml:space="preserve"> Ventes[[#This Row],[Prix de Vente HT]]*Tx_TVA</f>
        <v>21.113400000000002</v>
      </c>
      <c r="N176" s="2">
        <f>+Ventes[[#This Row],[Prix de Vente HT]]+Ventes[[#This Row],[Montant TVA]]</f>
        <v>130.79340000000002</v>
      </c>
    </row>
    <row r="177" spans="1:14">
      <c r="A177" t="str">
        <f>IF(Ventes[[#This Row],[Sale_Date]]=Ventes[[#This Row],[Sale_Date]],"ID_V "&amp;TEXT(B177,"YYYY MMDD")&amp;"-"&amp;TEXT(ROW(),"000"),"ID…")</f>
        <v>ID_V YYYY 12DD-177</v>
      </c>
      <c r="B177" s="26">
        <f t="shared" si="4"/>
        <v>45290</v>
      </c>
      <c r="C177" t="str">
        <f>_xlfn.XLOOKUP(Ventes[[#This Row],[Product_Name]],Tab_Produits[Product_Line],Tab_Produits[ID_Product],"Choisir Votre Produit")</f>
        <v>ID_P Hom 0003</v>
      </c>
      <c r="D177" s="27" t="s">
        <v>512</v>
      </c>
      <c r="E177" s="27" t="str">
        <f>+Tab_Clients[[#This Row],[Client_Name]]</f>
        <v>Amit Nair</v>
      </c>
      <c r="F177" s="27" t="str">
        <f>_xlfn.XLOOKUP(Ventes[[#This Row],[Client_Name]],Tab_Clients[Client_Name],Tab_Clients[Customer Type],"Nouveau")</f>
        <v>Member</v>
      </c>
      <c r="G177" s="28">
        <v>6</v>
      </c>
      <c r="H177" s="6">
        <f>_xlfn.XLOOKUP(Ventes[[#This Row],[Product_Name]],Tab_Produits[Product_Line],Tab_Produits[Coût_Unitaire],"0")</f>
        <v>73.56</v>
      </c>
      <c r="I177" s="2">
        <f t="shared" si="5"/>
        <v>441.36</v>
      </c>
      <c r="J177" s="2">
        <f>IF(AND(WORKDAY(Ventes[[#This Row],[Sale_Date]],2)&gt;=5,Ventes[[#This Row],[Quantity]]&gt;=7,+Ventes[[#This Row],[Customer Type]]="Member"),-Ventes[[#This Row],[Prix_Vente]]*TX_Remise,0)</f>
        <v>0</v>
      </c>
      <c r="K177" s="2">
        <f>IF(AND(WEEKDAY(Ventes[[#This Row],[Sale_Date]],2)=7, Ventes[[#This Row],[Product_Price]]&gt;7), Ventes[[#This Row],[Prix_Vente]]*TauxMaj, 0)</f>
        <v>0</v>
      </c>
      <c r="L177" s="2">
        <f>SUM(Ventes[[#This Row],[Prix_Vente]:[Majoration]])</f>
        <v>441.36</v>
      </c>
      <c r="M177" s="2">
        <f xml:space="preserve"> Ventes[[#This Row],[Prix de Vente HT]]*Tx_TVA</f>
        <v>84.961800000000011</v>
      </c>
      <c r="N177" s="2">
        <f>+Ventes[[#This Row],[Prix de Vente HT]]+Ventes[[#This Row],[Montant TVA]]</f>
        <v>526.32180000000005</v>
      </c>
    </row>
    <row r="178" spans="1:14">
      <c r="A178" t="str">
        <f>IF(Ventes[[#This Row],[Sale_Date]]=Ventes[[#This Row],[Sale_Date]],"ID_V "&amp;TEXT(B178,"YYYY MMDD")&amp;"-"&amp;TEXT(ROW(),"000"),"ID…")</f>
        <v>ID_V YYYY 12DD-178</v>
      </c>
      <c r="B178" s="26">
        <f t="shared" si="4"/>
        <v>45291</v>
      </c>
      <c r="C178" t="str">
        <f>_xlfn.XLOOKUP(Ventes[[#This Row],[Product_Name]],Tab_Produits[Product_Line],Tab_Produits[ID_Product],"Choisir Votre Produit")</f>
        <v>ID_P Hom 0003</v>
      </c>
      <c r="D178" s="27" t="s">
        <v>512</v>
      </c>
      <c r="E178" s="27" t="str">
        <f>+Tab_Clients[[#This Row],[Client_Name]]</f>
        <v>Rahul Bansal</v>
      </c>
      <c r="F178" s="27" t="str">
        <f>_xlfn.XLOOKUP(Ventes[[#This Row],[Client_Name]],Tab_Clients[Client_Name],Tab_Clients[Customer Type],"Nouveau")</f>
        <v>Member</v>
      </c>
      <c r="G178" s="28">
        <v>5</v>
      </c>
      <c r="H178" s="6">
        <f>_xlfn.XLOOKUP(Ventes[[#This Row],[Product_Name]],Tab_Produits[Product_Line],Tab_Produits[Coût_Unitaire],"0")</f>
        <v>73.56</v>
      </c>
      <c r="I178" s="2">
        <f t="shared" si="5"/>
        <v>367.8</v>
      </c>
      <c r="J178" s="2">
        <f>IF(AND(WORKDAY(Ventes[[#This Row],[Sale_Date]],2)&gt;=5,Ventes[[#This Row],[Quantity]]&gt;=7,+Ventes[[#This Row],[Customer Type]]="Member"),-Ventes[[#This Row],[Prix_Vente]]*TX_Remise,0)</f>
        <v>0</v>
      </c>
      <c r="K178" s="2">
        <f>IF(AND(WEEKDAY(Ventes[[#This Row],[Sale_Date]],2)=7, Ventes[[#This Row],[Product_Price]]&gt;7), Ventes[[#This Row],[Prix_Vente]]*TauxMaj, 0)</f>
        <v>7.3560000000000008</v>
      </c>
      <c r="L178" s="2">
        <f>SUM(Ventes[[#This Row],[Prix_Vente]:[Majoration]])</f>
        <v>375.15600000000001</v>
      </c>
      <c r="M178" s="2">
        <f xml:space="preserve"> Ventes[[#This Row],[Prix de Vente HT]]*Tx_TVA</f>
        <v>72.217529999999996</v>
      </c>
      <c r="N178" s="2">
        <f>+Ventes[[#This Row],[Prix de Vente HT]]+Ventes[[#This Row],[Montant TVA]]</f>
        <v>447.37353000000002</v>
      </c>
    </row>
    <row r="179" spans="1:14">
      <c r="A179" t="str">
        <f>IF(Ventes[[#This Row],[Sale_Date]]=Ventes[[#This Row],[Sale_Date]],"ID_V "&amp;TEXT(B179,"YYYY MMDD")&amp;"-"&amp;TEXT(ROW(),"000"),"ID…")</f>
        <v>ID_V YYYY 12DD-179</v>
      </c>
      <c r="B179" s="26">
        <f t="shared" si="4"/>
        <v>45291</v>
      </c>
      <c r="C179" t="str">
        <f>_xlfn.XLOOKUP(Ventes[[#This Row],[Product_Name]],Tab_Produits[Product_Line],Tab_Produits[ID_Product],"Choisir Votre Produit")</f>
        <v>ID_P Hea 0001</v>
      </c>
      <c r="D179" s="27" t="s">
        <v>510</v>
      </c>
      <c r="E179" s="27" t="str">
        <f>+Tab_Clients[[#This Row],[Client_Name]]</f>
        <v>Anil Chopra</v>
      </c>
      <c r="F179" s="27" t="str">
        <f>_xlfn.XLOOKUP(Ventes[[#This Row],[Client_Name]],Tab_Clients[Client_Name],Tab_Clients[Customer Type],"Nouveau")</f>
        <v>Member</v>
      </c>
      <c r="G179" s="28">
        <v>5</v>
      </c>
      <c r="H179" s="6">
        <f>_xlfn.XLOOKUP(Ventes[[#This Row],[Product_Name]],Tab_Produits[Product_Line],Tab_Produits[Coût_Unitaire],"0")</f>
        <v>74.69</v>
      </c>
      <c r="I179" s="2">
        <f t="shared" si="5"/>
        <v>373.45</v>
      </c>
      <c r="J179" s="2">
        <f>IF(AND(WORKDAY(Ventes[[#This Row],[Sale_Date]],2)&gt;=5,Ventes[[#This Row],[Quantity]]&gt;=7,+Ventes[[#This Row],[Customer Type]]="Member"),-Ventes[[#This Row],[Prix_Vente]]*TX_Remise,0)</f>
        <v>0</v>
      </c>
      <c r="K179" s="2">
        <f>IF(AND(WEEKDAY(Ventes[[#This Row],[Sale_Date]],2)=7, Ventes[[#This Row],[Product_Price]]&gt;7), Ventes[[#This Row],[Prix_Vente]]*TauxMaj, 0)</f>
        <v>7.4690000000000003</v>
      </c>
      <c r="L179" s="2">
        <f>SUM(Ventes[[#This Row],[Prix_Vente]:[Majoration]])</f>
        <v>380.91899999999998</v>
      </c>
      <c r="M179" s="2">
        <f xml:space="preserve"> Ventes[[#This Row],[Prix de Vente HT]]*Tx_TVA</f>
        <v>73.326907500000004</v>
      </c>
      <c r="N179" s="2">
        <f>+Ventes[[#This Row],[Prix de Vente HT]]+Ventes[[#This Row],[Montant TVA]]</f>
        <v>454.24590749999999</v>
      </c>
    </row>
    <row r="180" spans="1:14">
      <c r="A180" t="str">
        <f>IF(Ventes[[#This Row],[Sale_Date]]=Ventes[[#This Row],[Sale_Date]],"ID_V "&amp;TEXT(B180,"YYYY MMDD")&amp;"-"&amp;TEXT(ROW(),"000"),"ID…")</f>
        <v>ID_V YYYY 12DD-180</v>
      </c>
      <c r="B180" s="26">
        <f t="shared" si="4"/>
        <v>45291</v>
      </c>
      <c r="C180" t="str">
        <f>_xlfn.XLOOKUP(Ventes[[#This Row],[Product_Name]],Tab_Produits[Product_Line],Tab_Produits[ID_Product],"Choisir Votre Produit")</f>
        <v>ID_P Foo 0004</v>
      </c>
      <c r="D180" s="27" t="s">
        <v>513</v>
      </c>
      <c r="E180" s="27" t="str">
        <f>+Tab_Clients[[#This Row],[Client_Name]]</f>
        <v>Meera Iyer</v>
      </c>
      <c r="F180" s="27" t="str">
        <f>_xlfn.XLOOKUP(Ventes[[#This Row],[Client_Name]],Tab_Clients[Client_Name],Tab_Clients[Customer Type],"Nouveau")</f>
        <v>Normal</v>
      </c>
      <c r="G180" s="28">
        <v>9</v>
      </c>
      <c r="H180" s="6">
        <f>_xlfn.XLOOKUP(Ventes[[#This Row],[Product_Name]],Tab_Produits[Product_Line],Tab_Produits[Coût_Unitaire],"0")</f>
        <v>54.84</v>
      </c>
      <c r="I180" s="2">
        <f t="shared" si="5"/>
        <v>493.56000000000006</v>
      </c>
      <c r="J180" s="2">
        <f>IF(AND(WORKDAY(Ventes[[#This Row],[Sale_Date]],2)&gt;=5,Ventes[[#This Row],[Quantity]]&gt;=7,+Ventes[[#This Row],[Customer Type]]="Member"),-Ventes[[#This Row],[Prix_Vente]]*TX_Remise,0)</f>
        <v>0</v>
      </c>
      <c r="K180" s="2">
        <f>IF(AND(WEEKDAY(Ventes[[#This Row],[Sale_Date]],2)=7, Ventes[[#This Row],[Product_Price]]&gt;7), Ventes[[#This Row],[Prix_Vente]]*TauxMaj, 0)</f>
        <v>9.8712000000000018</v>
      </c>
      <c r="L180" s="2">
        <f>SUM(Ventes[[#This Row],[Prix_Vente]:[Majoration]])</f>
        <v>503.43120000000005</v>
      </c>
      <c r="M180" s="2">
        <f xml:space="preserve"> Ventes[[#This Row],[Prix de Vente HT]]*Tx_TVA</f>
        <v>96.910506000000012</v>
      </c>
      <c r="N180" s="2">
        <f>+Ventes[[#This Row],[Prix de Vente HT]]+Ventes[[#This Row],[Montant TVA]]</f>
        <v>600.34170600000004</v>
      </c>
    </row>
    <row r="181" spans="1:14">
      <c r="A181" t="str">
        <f>IF(Ventes[[#This Row],[Sale_Date]]=Ventes[[#This Row],[Sale_Date]],"ID_V "&amp;TEXT(B181,"YYYY MMDD")&amp;"-"&amp;TEXT(ROW(),"000"),"ID…")</f>
        <v>ID_V YYYY 12DD-181</v>
      </c>
      <c r="B181" s="26">
        <f t="shared" si="4"/>
        <v>45291</v>
      </c>
      <c r="C181" t="str">
        <f>_xlfn.XLOOKUP(Ventes[[#This Row],[Product_Name]],Tab_Produits[Product_Line],Tab_Produits[ID_Product],"Choisir Votre Produit")</f>
        <v>ID_P Hom 0003</v>
      </c>
      <c r="D181" s="27" t="s">
        <v>512</v>
      </c>
      <c r="E181" s="27" t="str">
        <f>+Tab_Clients[[#This Row],[Client_Name]]</f>
        <v>Arjun Banerjee</v>
      </c>
      <c r="F181" s="27" t="str">
        <f>_xlfn.XLOOKUP(Ventes[[#This Row],[Client_Name]],Tab_Clients[Client_Name],Tab_Clients[Customer Type],"Nouveau")</f>
        <v>Member</v>
      </c>
      <c r="G181" s="28">
        <v>4</v>
      </c>
      <c r="H181" s="6">
        <f>_xlfn.XLOOKUP(Ventes[[#This Row],[Product_Name]],Tab_Produits[Product_Line],Tab_Produits[Coût_Unitaire],"0")</f>
        <v>73.56</v>
      </c>
      <c r="I181" s="2">
        <f t="shared" si="5"/>
        <v>294.24</v>
      </c>
      <c r="J181" s="2">
        <f>IF(AND(WORKDAY(Ventes[[#This Row],[Sale_Date]],2)&gt;=5,Ventes[[#This Row],[Quantity]]&gt;=7,+Ventes[[#This Row],[Customer Type]]="Member"),-Ventes[[#This Row],[Prix_Vente]]*TX_Remise,0)</f>
        <v>0</v>
      </c>
      <c r="K181" s="2">
        <f>IF(AND(WEEKDAY(Ventes[[#This Row],[Sale_Date]],2)=7, Ventes[[#This Row],[Product_Price]]&gt;7), Ventes[[#This Row],[Prix_Vente]]*TauxMaj, 0)</f>
        <v>5.8848000000000003</v>
      </c>
      <c r="L181" s="2">
        <f>SUM(Ventes[[#This Row],[Prix_Vente]:[Majoration]])</f>
        <v>300.12479999999999</v>
      </c>
      <c r="M181" s="2">
        <f xml:space="preserve"> Ventes[[#This Row],[Prix de Vente HT]]*Tx_TVA</f>
        <v>57.774023999999997</v>
      </c>
      <c r="N181" s="2">
        <f>+Ventes[[#This Row],[Prix de Vente HT]]+Ventes[[#This Row],[Montant TVA]]</f>
        <v>357.89882399999999</v>
      </c>
    </row>
    <row r="182" spans="1:14">
      <c r="A182" t="str">
        <f>IF(Ventes[[#This Row],[Sale_Date]]=Ventes[[#This Row],[Sale_Date]],"ID_V "&amp;TEXT(B182,"YYYY MMDD")&amp;"-"&amp;TEXT(ROW(),"000"),"ID…")</f>
        <v>ID_V YYYY 01DD-182</v>
      </c>
      <c r="B182" s="26">
        <f t="shared" si="4"/>
        <v>45292</v>
      </c>
      <c r="C182" t="str">
        <f>_xlfn.XLOOKUP(Ventes[[#This Row],[Product_Name]],Tab_Produits[Product_Line],Tab_Produits[ID_Product],"Choisir Votre Produit")</f>
        <v>ID_P Foo 0004</v>
      </c>
      <c r="D182" s="27" t="s">
        <v>513</v>
      </c>
      <c r="E182" s="27" t="str">
        <f>+Tab_Clients[[#This Row],[Client_Name]]</f>
        <v>Aarav Mehta</v>
      </c>
      <c r="F182" s="27" t="str">
        <f>_xlfn.XLOOKUP(Ventes[[#This Row],[Client_Name]],Tab_Clients[Client_Name],Tab_Clients[Customer Type],"Nouveau")</f>
        <v>Member</v>
      </c>
      <c r="G182" s="28">
        <v>2</v>
      </c>
      <c r="H182" s="6">
        <f>_xlfn.XLOOKUP(Ventes[[#This Row],[Product_Name]],Tab_Produits[Product_Line],Tab_Produits[Coût_Unitaire],"0")</f>
        <v>54.84</v>
      </c>
      <c r="I182" s="2">
        <f t="shared" si="5"/>
        <v>109.68</v>
      </c>
      <c r="J182" s="2">
        <f>IF(AND(WORKDAY(Ventes[[#This Row],[Sale_Date]],2)&gt;=5,Ventes[[#This Row],[Quantity]]&gt;=7,+Ventes[[#This Row],[Customer Type]]="Member"),-Ventes[[#This Row],[Prix_Vente]]*TX_Remise,0)</f>
        <v>0</v>
      </c>
      <c r="K182" s="2">
        <f>IF(AND(WEEKDAY(Ventes[[#This Row],[Sale_Date]],2)=7, Ventes[[#This Row],[Product_Price]]&gt;7), Ventes[[#This Row],[Prix_Vente]]*TauxMaj, 0)</f>
        <v>0</v>
      </c>
      <c r="L182" s="2">
        <f>SUM(Ventes[[#This Row],[Prix_Vente]:[Majoration]])</f>
        <v>109.68</v>
      </c>
      <c r="M182" s="2">
        <f xml:space="preserve"> Ventes[[#This Row],[Prix de Vente HT]]*Tx_TVA</f>
        <v>21.113400000000002</v>
      </c>
      <c r="N182" s="2">
        <f>+Ventes[[#This Row],[Prix de Vente HT]]+Ventes[[#This Row],[Montant TVA]]</f>
        <v>130.79340000000002</v>
      </c>
    </row>
    <row r="183" spans="1:14">
      <c r="A183" t="str">
        <f>IF(Ventes[[#This Row],[Sale_Date]]=Ventes[[#This Row],[Sale_Date]],"ID_V "&amp;TEXT(B183,"YYYY MMDD")&amp;"-"&amp;TEXT(ROW(),"000"),"ID…")</f>
        <v>ID_V YYYY 01DD-183</v>
      </c>
      <c r="B183" s="26">
        <f t="shared" si="4"/>
        <v>45292</v>
      </c>
      <c r="C183" t="str">
        <f>_xlfn.XLOOKUP(Ventes[[#This Row],[Product_Name]],Tab_Produits[Product_Line],Tab_Produits[ID_Product],"Choisir Votre Produit")</f>
        <v>ID_P Hom 0003</v>
      </c>
      <c r="D183" s="27" t="s">
        <v>512</v>
      </c>
      <c r="E183" s="27" t="str">
        <f>+Tab_Clients[[#This Row],[Client_Name]]</f>
        <v>Rakesh Singh</v>
      </c>
      <c r="F183" s="27" t="str">
        <f>_xlfn.XLOOKUP(Ventes[[#This Row],[Client_Name]],Tab_Clients[Client_Name],Tab_Clients[Customer Type],"Nouveau")</f>
        <v>Normal</v>
      </c>
      <c r="G183" s="28">
        <v>5</v>
      </c>
      <c r="H183" s="6">
        <f>_xlfn.XLOOKUP(Ventes[[#This Row],[Product_Name]],Tab_Produits[Product_Line],Tab_Produits[Coût_Unitaire],"0")</f>
        <v>73.56</v>
      </c>
      <c r="I183" s="2">
        <f t="shared" si="5"/>
        <v>367.8</v>
      </c>
      <c r="J183" s="2">
        <f>IF(AND(WORKDAY(Ventes[[#This Row],[Sale_Date]],2)&gt;=5,Ventes[[#This Row],[Quantity]]&gt;=7,+Ventes[[#This Row],[Customer Type]]="Member"),-Ventes[[#This Row],[Prix_Vente]]*TX_Remise,0)</f>
        <v>0</v>
      </c>
      <c r="K183" s="2">
        <f>IF(AND(WEEKDAY(Ventes[[#This Row],[Sale_Date]],2)=7, Ventes[[#This Row],[Product_Price]]&gt;7), Ventes[[#This Row],[Prix_Vente]]*TauxMaj, 0)</f>
        <v>0</v>
      </c>
      <c r="L183" s="2">
        <f>SUM(Ventes[[#This Row],[Prix_Vente]:[Majoration]])</f>
        <v>367.8</v>
      </c>
      <c r="M183" s="2">
        <f xml:space="preserve"> Ventes[[#This Row],[Prix de Vente HT]]*Tx_TVA</f>
        <v>70.801500000000004</v>
      </c>
      <c r="N183" s="2">
        <f>+Ventes[[#This Row],[Prix de Vente HT]]+Ventes[[#This Row],[Montant TVA]]</f>
        <v>438.60149999999999</v>
      </c>
    </row>
    <row r="184" spans="1:14">
      <c r="A184" t="str">
        <f>IF(Ventes[[#This Row],[Sale_Date]]=Ventes[[#This Row],[Sale_Date]],"ID_V "&amp;TEXT(B184,"YYYY MMDD")&amp;"-"&amp;TEXT(ROW(),"000"),"ID…")</f>
        <v>ID_V YYYY 01DD-184</v>
      </c>
      <c r="B184" s="26">
        <f t="shared" si="4"/>
        <v>45292</v>
      </c>
      <c r="C184" t="str">
        <f>_xlfn.XLOOKUP(Ventes[[#This Row],[Product_Name]],Tab_Produits[Product_Line],Tab_Produits[ID_Product],"Choisir Votre Produit")</f>
        <v>ID_P Hom 0003</v>
      </c>
      <c r="D184" s="27" t="s">
        <v>512</v>
      </c>
      <c r="E184" s="27" t="str">
        <f>+Tab_Clients[[#This Row],[Client_Name]]</f>
        <v>Rohan Bansal</v>
      </c>
      <c r="F184" s="27" t="str">
        <f>_xlfn.XLOOKUP(Ventes[[#This Row],[Client_Name]],Tab_Clients[Client_Name],Tab_Clients[Customer Type],"Nouveau")</f>
        <v>Normal</v>
      </c>
      <c r="G184" s="28">
        <v>4</v>
      </c>
      <c r="H184" s="6">
        <f>_xlfn.XLOOKUP(Ventes[[#This Row],[Product_Name]],Tab_Produits[Product_Line],Tab_Produits[Coût_Unitaire],"0")</f>
        <v>73.56</v>
      </c>
      <c r="I184" s="2">
        <f t="shared" si="5"/>
        <v>294.24</v>
      </c>
      <c r="J184" s="2">
        <f>IF(AND(WORKDAY(Ventes[[#This Row],[Sale_Date]],2)&gt;=5,Ventes[[#This Row],[Quantity]]&gt;=7,+Ventes[[#This Row],[Customer Type]]="Member"),-Ventes[[#This Row],[Prix_Vente]]*TX_Remise,0)</f>
        <v>0</v>
      </c>
      <c r="K184" s="2">
        <f>IF(AND(WEEKDAY(Ventes[[#This Row],[Sale_Date]],2)=7, Ventes[[#This Row],[Product_Price]]&gt;7), Ventes[[#This Row],[Prix_Vente]]*TauxMaj, 0)</f>
        <v>0</v>
      </c>
      <c r="L184" s="2">
        <f>SUM(Ventes[[#This Row],[Prix_Vente]:[Majoration]])</f>
        <v>294.24</v>
      </c>
      <c r="M184" s="2">
        <f xml:space="preserve"> Ventes[[#This Row],[Prix de Vente HT]]*Tx_TVA</f>
        <v>56.641200000000005</v>
      </c>
      <c r="N184" s="2">
        <f>+Ventes[[#This Row],[Prix de Vente HT]]+Ventes[[#This Row],[Montant TVA]]</f>
        <v>350.88120000000004</v>
      </c>
    </row>
    <row r="185" spans="1:14">
      <c r="A185" t="str">
        <f>IF(Ventes[[#This Row],[Sale_Date]]=Ventes[[#This Row],[Sale_Date]],"ID_V "&amp;TEXT(B185,"YYYY MMDD")&amp;"-"&amp;TEXT(ROW(),"000"),"ID…")</f>
        <v>ID_V YYYY 01DD-185</v>
      </c>
      <c r="B185" s="26">
        <f t="shared" si="4"/>
        <v>45292</v>
      </c>
      <c r="C185" t="str">
        <f>_xlfn.XLOOKUP(Ventes[[#This Row],[Product_Name]],Tab_Produits[Product_Line],Tab_Produits[ID_Product],"Choisir Votre Produit")</f>
        <v>ID_P Hea 0001</v>
      </c>
      <c r="D185" s="27" t="s">
        <v>510</v>
      </c>
      <c r="E185" s="27" t="str">
        <f>+Tab_Clients[[#This Row],[Client_Name]]</f>
        <v>Deepak Patel</v>
      </c>
      <c r="F185" s="27" t="str">
        <f>_xlfn.XLOOKUP(Ventes[[#This Row],[Client_Name]],Tab_Clients[Client_Name],Tab_Clients[Customer Type],"Nouveau")</f>
        <v>Member</v>
      </c>
      <c r="G185" s="28">
        <v>5</v>
      </c>
      <c r="H185" s="6">
        <f>_xlfn.XLOOKUP(Ventes[[#This Row],[Product_Name]],Tab_Produits[Product_Line],Tab_Produits[Coût_Unitaire],"0")</f>
        <v>74.69</v>
      </c>
      <c r="I185" s="2">
        <f t="shared" si="5"/>
        <v>373.45</v>
      </c>
      <c r="J185" s="2">
        <f>IF(AND(WORKDAY(Ventes[[#This Row],[Sale_Date]],2)&gt;=5,Ventes[[#This Row],[Quantity]]&gt;=7,+Ventes[[#This Row],[Customer Type]]="Member"),-Ventes[[#This Row],[Prix_Vente]]*TX_Remise,0)</f>
        <v>0</v>
      </c>
      <c r="K185" s="2">
        <f>IF(AND(WEEKDAY(Ventes[[#This Row],[Sale_Date]],2)=7, Ventes[[#This Row],[Product_Price]]&gt;7), Ventes[[#This Row],[Prix_Vente]]*TauxMaj, 0)</f>
        <v>0</v>
      </c>
      <c r="L185" s="2">
        <f>SUM(Ventes[[#This Row],[Prix_Vente]:[Majoration]])</f>
        <v>373.45</v>
      </c>
      <c r="M185" s="2">
        <f xml:space="preserve"> Ventes[[#This Row],[Prix de Vente HT]]*Tx_TVA</f>
        <v>71.889124999999993</v>
      </c>
      <c r="N185" s="2">
        <f>+Ventes[[#This Row],[Prix de Vente HT]]+Ventes[[#This Row],[Montant TVA]]</f>
        <v>445.33912499999997</v>
      </c>
    </row>
    <row r="186" spans="1:14">
      <c r="A186" t="str">
        <f>IF(Ventes[[#This Row],[Sale_Date]]=Ventes[[#This Row],[Sale_Date]],"ID_V "&amp;TEXT(B186,"YYYY MMDD")&amp;"-"&amp;TEXT(ROW(),"000"),"ID…")</f>
        <v>ID_V YYYY 01DD-186</v>
      </c>
      <c r="B186" s="26">
        <f t="shared" si="4"/>
        <v>45293</v>
      </c>
      <c r="C186" t="str">
        <f>_xlfn.XLOOKUP(Ventes[[#This Row],[Product_Name]],Tab_Produits[Product_Line],Tab_Produits[ID_Product],"Choisir Votre Produit")</f>
        <v>ID_P Foo 0004</v>
      </c>
      <c r="D186" s="27" t="s">
        <v>513</v>
      </c>
      <c r="E186" s="27" t="str">
        <f>+Tab_Clients[[#This Row],[Client_Name]]</f>
        <v>Anil Das</v>
      </c>
      <c r="F186" s="27" t="str">
        <f>_xlfn.XLOOKUP(Ventes[[#This Row],[Client_Name]],Tab_Clients[Client_Name],Tab_Clients[Customer Type],"Nouveau")</f>
        <v>Member</v>
      </c>
      <c r="G186" s="28">
        <v>10</v>
      </c>
      <c r="H186" s="6">
        <f>_xlfn.XLOOKUP(Ventes[[#This Row],[Product_Name]],Tab_Produits[Product_Line],Tab_Produits[Coût_Unitaire],"0")</f>
        <v>54.84</v>
      </c>
      <c r="I186" s="2">
        <f t="shared" si="5"/>
        <v>548.40000000000009</v>
      </c>
      <c r="J186" s="2">
        <f>IF(AND(WORKDAY(Ventes[[#This Row],[Sale_Date]],2)&gt;=5,Ventes[[#This Row],[Quantity]]&gt;=7,+Ventes[[#This Row],[Customer Type]]="Member"),-Ventes[[#This Row],[Prix_Vente]]*TX_Remise,0)</f>
        <v>-137.10000000000002</v>
      </c>
      <c r="K186" s="2">
        <f>IF(AND(WEEKDAY(Ventes[[#This Row],[Sale_Date]],2)=7, Ventes[[#This Row],[Product_Price]]&gt;7), Ventes[[#This Row],[Prix_Vente]]*TauxMaj, 0)</f>
        <v>0</v>
      </c>
      <c r="L186" s="2">
        <f>SUM(Ventes[[#This Row],[Prix_Vente]:[Majoration]])</f>
        <v>411.30000000000007</v>
      </c>
      <c r="M186" s="2">
        <f xml:space="preserve"> Ventes[[#This Row],[Prix de Vente HT]]*Tx_TVA</f>
        <v>79.17525000000002</v>
      </c>
      <c r="N186" s="2">
        <f>+Ventes[[#This Row],[Prix de Vente HT]]+Ventes[[#This Row],[Montant TVA]]</f>
        <v>490.47525000000007</v>
      </c>
    </row>
    <row r="187" spans="1:14">
      <c r="A187" t="str">
        <f>IF(Ventes[[#This Row],[Sale_Date]]=Ventes[[#This Row],[Sale_Date]],"ID_V "&amp;TEXT(B187,"YYYY MMDD")&amp;"-"&amp;TEXT(ROW(),"000"),"ID…")</f>
        <v>ID_V YYYY 01DD-187</v>
      </c>
      <c r="B187" s="26">
        <f t="shared" si="4"/>
        <v>45293</v>
      </c>
      <c r="C187" t="str">
        <f>_xlfn.XLOOKUP(Ventes[[#This Row],[Product_Name]],Tab_Produits[Product_Line],Tab_Produits[ID_Product],"Choisir Votre Produit")</f>
        <v>ID_P Hom 0003</v>
      </c>
      <c r="D187" s="27" t="s">
        <v>512</v>
      </c>
      <c r="E187" s="27" t="str">
        <f>+Tab_Clients[[#This Row],[Client_Name]]</f>
        <v>Ashok Gupta</v>
      </c>
      <c r="F187" s="27" t="str">
        <f>_xlfn.XLOOKUP(Ventes[[#This Row],[Client_Name]],Tab_Clients[Client_Name],Tab_Clients[Customer Type],"Nouveau")</f>
        <v>Member</v>
      </c>
      <c r="G187" s="28">
        <v>9</v>
      </c>
      <c r="H187" s="6">
        <f>_xlfn.XLOOKUP(Ventes[[#This Row],[Product_Name]],Tab_Produits[Product_Line],Tab_Produits[Coût_Unitaire],"0")</f>
        <v>73.56</v>
      </c>
      <c r="I187" s="2">
        <f t="shared" si="5"/>
        <v>662.04</v>
      </c>
      <c r="J187" s="2">
        <f>IF(AND(WORKDAY(Ventes[[#This Row],[Sale_Date]],2)&gt;=5,Ventes[[#This Row],[Quantity]]&gt;=7,+Ventes[[#This Row],[Customer Type]]="Member"),-Ventes[[#This Row],[Prix_Vente]]*TX_Remise,0)</f>
        <v>-165.51</v>
      </c>
      <c r="K187" s="2">
        <f>IF(AND(WEEKDAY(Ventes[[#This Row],[Sale_Date]],2)=7, Ventes[[#This Row],[Product_Price]]&gt;7), Ventes[[#This Row],[Prix_Vente]]*TauxMaj, 0)</f>
        <v>0</v>
      </c>
      <c r="L187" s="2">
        <f>SUM(Ventes[[#This Row],[Prix_Vente]:[Majoration]])</f>
        <v>496.53</v>
      </c>
      <c r="M187" s="2">
        <f xml:space="preserve"> Ventes[[#This Row],[Prix de Vente HT]]*Tx_TVA</f>
        <v>95.582025000000002</v>
      </c>
      <c r="N187" s="2">
        <f>+Ventes[[#This Row],[Prix de Vente HT]]+Ventes[[#This Row],[Montant TVA]]</f>
        <v>592.11202500000002</v>
      </c>
    </row>
    <row r="188" spans="1:14">
      <c r="A188" t="str">
        <f>IF(Ventes[[#This Row],[Sale_Date]]=Ventes[[#This Row],[Sale_Date]],"ID_V "&amp;TEXT(B188,"YYYY MMDD")&amp;"-"&amp;TEXT(ROW(),"000"),"ID…")</f>
        <v>ID_V YYYY 01DD-188</v>
      </c>
      <c r="B188" s="26">
        <f t="shared" si="4"/>
        <v>45293</v>
      </c>
      <c r="C188" t="str">
        <f>_xlfn.XLOOKUP(Ventes[[#This Row],[Product_Name]],Tab_Produits[Product_Line],Tab_Produits[ID_Product],"Choisir Votre Produit")</f>
        <v>ID_P Hom 0003</v>
      </c>
      <c r="D188" s="27" t="s">
        <v>512</v>
      </c>
      <c r="E188" s="27" t="str">
        <f>+Tab_Clients[[#This Row],[Client_Name]]</f>
        <v>Sanjay Malhotra</v>
      </c>
      <c r="F188" s="27" t="str">
        <f>_xlfn.XLOOKUP(Ventes[[#This Row],[Client_Name]],Tab_Clients[Client_Name],Tab_Clients[Customer Type],"Nouveau")</f>
        <v>Normal</v>
      </c>
      <c r="G188" s="28">
        <v>3</v>
      </c>
      <c r="H188" s="6">
        <f>_xlfn.XLOOKUP(Ventes[[#This Row],[Product_Name]],Tab_Produits[Product_Line],Tab_Produits[Coût_Unitaire],"0")</f>
        <v>73.56</v>
      </c>
      <c r="I188" s="2">
        <f t="shared" si="5"/>
        <v>220.68</v>
      </c>
      <c r="J188" s="2">
        <f>IF(AND(WORKDAY(Ventes[[#This Row],[Sale_Date]],2)&gt;=5,Ventes[[#This Row],[Quantity]]&gt;=7,+Ventes[[#This Row],[Customer Type]]="Member"),-Ventes[[#This Row],[Prix_Vente]]*TX_Remise,0)</f>
        <v>0</v>
      </c>
      <c r="K188" s="2">
        <f>IF(AND(WEEKDAY(Ventes[[#This Row],[Sale_Date]],2)=7, Ventes[[#This Row],[Product_Price]]&gt;7), Ventes[[#This Row],[Prix_Vente]]*TauxMaj, 0)</f>
        <v>0</v>
      </c>
      <c r="L188" s="2">
        <f>SUM(Ventes[[#This Row],[Prix_Vente]:[Majoration]])</f>
        <v>220.68</v>
      </c>
      <c r="M188" s="2">
        <f xml:space="preserve"> Ventes[[#This Row],[Prix de Vente HT]]*Tx_TVA</f>
        <v>42.480900000000005</v>
      </c>
      <c r="N188" s="2">
        <f>+Ventes[[#This Row],[Prix de Vente HT]]+Ventes[[#This Row],[Montant TVA]]</f>
        <v>263.16090000000003</v>
      </c>
    </row>
    <row r="189" spans="1:14">
      <c r="A189" t="str">
        <f>IF(Ventes[[#This Row],[Sale_Date]]=Ventes[[#This Row],[Sale_Date]],"ID_V "&amp;TEXT(B189,"YYYY MMDD")&amp;"-"&amp;TEXT(ROW(),"000"),"ID…")</f>
        <v>ID_V YYYY 01DD-189</v>
      </c>
      <c r="B189" s="26">
        <f t="shared" si="4"/>
        <v>45293</v>
      </c>
      <c r="C189" t="str">
        <f>_xlfn.XLOOKUP(Ventes[[#This Row],[Product_Name]],Tab_Produits[Product_Line],Tab_Produits[ID_Product],"Choisir Votre Produit")</f>
        <v>ID_P Hea 0001</v>
      </c>
      <c r="D189" s="27" t="s">
        <v>510</v>
      </c>
      <c r="E189" s="27" t="str">
        <f>+Tab_Clients[[#This Row],[Client_Name]]</f>
        <v>Rahul Verma</v>
      </c>
      <c r="F189" s="27" t="str">
        <f>_xlfn.XLOOKUP(Ventes[[#This Row],[Client_Name]],Tab_Clients[Client_Name],Tab_Clients[Customer Type],"Nouveau")</f>
        <v>Member</v>
      </c>
      <c r="G189" s="28">
        <v>10</v>
      </c>
      <c r="H189" s="6">
        <f>_xlfn.XLOOKUP(Ventes[[#This Row],[Product_Name]],Tab_Produits[Product_Line],Tab_Produits[Coût_Unitaire],"0")</f>
        <v>74.69</v>
      </c>
      <c r="I189" s="2">
        <f t="shared" si="5"/>
        <v>746.9</v>
      </c>
      <c r="J189" s="2">
        <f>IF(AND(WORKDAY(Ventes[[#This Row],[Sale_Date]],2)&gt;=5,Ventes[[#This Row],[Quantity]]&gt;=7,+Ventes[[#This Row],[Customer Type]]="Member"),-Ventes[[#This Row],[Prix_Vente]]*TX_Remise,0)</f>
        <v>-186.72499999999999</v>
      </c>
      <c r="K189" s="2">
        <f>IF(AND(WEEKDAY(Ventes[[#This Row],[Sale_Date]],2)=7, Ventes[[#This Row],[Product_Price]]&gt;7), Ventes[[#This Row],[Prix_Vente]]*TauxMaj, 0)</f>
        <v>0</v>
      </c>
      <c r="L189" s="2">
        <f>SUM(Ventes[[#This Row],[Prix_Vente]:[Majoration]])</f>
        <v>560.17499999999995</v>
      </c>
      <c r="M189" s="2">
        <f xml:space="preserve"> Ventes[[#This Row],[Prix de Vente HT]]*Tx_TVA</f>
        <v>107.8336875</v>
      </c>
      <c r="N189" s="2">
        <f>+Ventes[[#This Row],[Prix de Vente HT]]+Ventes[[#This Row],[Montant TVA]]</f>
        <v>668.00868749999995</v>
      </c>
    </row>
    <row r="190" spans="1:14">
      <c r="A190" t="str">
        <f>IF(Ventes[[#This Row],[Sale_Date]]=Ventes[[#This Row],[Sale_Date]],"ID_V "&amp;TEXT(B190,"YYYY MMDD")&amp;"-"&amp;TEXT(ROW(),"000"),"ID…")</f>
        <v>ID_V YYYY 01DD-190</v>
      </c>
      <c r="B190" s="26">
        <f t="shared" si="4"/>
        <v>45294</v>
      </c>
      <c r="C190" t="str">
        <f>_xlfn.XLOOKUP(Ventes[[#This Row],[Product_Name]],Tab_Produits[Product_Line],Tab_Produits[ID_Product],"Choisir Votre Produit")</f>
        <v>ID_P Foo 0004</v>
      </c>
      <c r="D190" s="27" t="s">
        <v>513</v>
      </c>
      <c r="E190" s="27" t="str">
        <f>+Tab_Clients[[#This Row],[Client_Name]]</f>
        <v>Vivaan Das</v>
      </c>
      <c r="F190" s="27" t="str">
        <f>_xlfn.XLOOKUP(Ventes[[#This Row],[Client_Name]],Tab_Clients[Client_Name],Tab_Clients[Customer Type],"Nouveau")</f>
        <v>Member</v>
      </c>
      <c r="G190" s="28">
        <v>10</v>
      </c>
      <c r="H190" s="6">
        <f>_xlfn.XLOOKUP(Ventes[[#This Row],[Product_Name]],Tab_Produits[Product_Line],Tab_Produits[Coût_Unitaire],"0")</f>
        <v>54.84</v>
      </c>
      <c r="I190" s="2">
        <f t="shared" si="5"/>
        <v>548.40000000000009</v>
      </c>
      <c r="J190" s="2">
        <f>IF(AND(WORKDAY(Ventes[[#This Row],[Sale_Date]],2)&gt;=5,Ventes[[#This Row],[Quantity]]&gt;=7,+Ventes[[#This Row],[Customer Type]]="Member"),-Ventes[[#This Row],[Prix_Vente]]*TX_Remise,0)</f>
        <v>-137.10000000000002</v>
      </c>
      <c r="K190" s="2">
        <f>IF(AND(WEEKDAY(Ventes[[#This Row],[Sale_Date]],2)=7, Ventes[[#This Row],[Product_Price]]&gt;7), Ventes[[#This Row],[Prix_Vente]]*TauxMaj, 0)</f>
        <v>0</v>
      </c>
      <c r="L190" s="2">
        <f>SUM(Ventes[[#This Row],[Prix_Vente]:[Majoration]])</f>
        <v>411.30000000000007</v>
      </c>
      <c r="M190" s="2">
        <f xml:space="preserve"> Ventes[[#This Row],[Prix de Vente HT]]*Tx_TVA</f>
        <v>79.17525000000002</v>
      </c>
      <c r="N190" s="2">
        <f>+Ventes[[#This Row],[Prix de Vente HT]]+Ventes[[#This Row],[Montant TVA]]</f>
        <v>490.47525000000007</v>
      </c>
    </row>
    <row r="191" spans="1:14">
      <c r="A191" t="str">
        <f>IF(Ventes[[#This Row],[Sale_Date]]=Ventes[[#This Row],[Sale_Date]],"ID_V "&amp;TEXT(B191,"YYYY MMDD")&amp;"-"&amp;TEXT(ROW(),"000"),"ID…")</f>
        <v>ID_V YYYY 01DD-191</v>
      </c>
      <c r="B191" s="26">
        <f t="shared" si="4"/>
        <v>45294</v>
      </c>
      <c r="C191" t="str">
        <f>_xlfn.XLOOKUP(Ventes[[#This Row],[Product_Name]],Tab_Produits[Product_Line],Tab_Produits[ID_Product],"Choisir Votre Produit")</f>
        <v>ID_P Hom 0003</v>
      </c>
      <c r="D191" s="27" t="s">
        <v>512</v>
      </c>
      <c r="E191" s="27" t="str">
        <f>+Tab_Clients[[#This Row],[Client_Name]]</f>
        <v>Amit Kapoor</v>
      </c>
      <c r="F191" s="27" t="str">
        <f>_xlfn.XLOOKUP(Ventes[[#This Row],[Client_Name]],Tab_Clients[Client_Name],Tab_Clients[Customer Type],"Nouveau")</f>
        <v>Member</v>
      </c>
      <c r="G191" s="28">
        <v>1</v>
      </c>
      <c r="H191" s="6">
        <f>_xlfn.XLOOKUP(Ventes[[#This Row],[Product_Name]],Tab_Produits[Product_Line],Tab_Produits[Coût_Unitaire],"0")</f>
        <v>73.56</v>
      </c>
      <c r="I191" s="2">
        <f t="shared" si="5"/>
        <v>73.56</v>
      </c>
      <c r="J191" s="2">
        <f>IF(AND(WORKDAY(Ventes[[#This Row],[Sale_Date]],2)&gt;=5,Ventes[[#This Row],[Quantity]]&gt;=7,+Ventes[[#This Row],[Customer Type]]="Member"),-Ventes[[#This Row],[Prix_Vente]]*TX_Remise,0)</f>
        <v>0</v>
      </c>
      <c r="K191" s="2">
        <f>IF(AND(WEEKDAY(Ventes[[#This Row],[Sale_Date]],2)=7, Ventes[[#This Row],[Product_Price]]&gt;7), Ventes[[#This Row],[Prix_Vente]]*TauxMaj, 0)</f>
        <v>0</v>
      </c>
      <c r="L191" s="2">
        <f>SUM(Ventes[[#This Row],[Prix_Vente]:[Majoration]])</f>
        <v>73.56</v>
      </c>
      <c r="M191" s="2">
        <f xml:space="preserve"> Ventes[[#This Row],[Prix de Vente HT]]*Tx_TVA</f>
        <v>14.160300000000001</v>
      </c>
      <c r="N191" s="2">
        <f>+Ventes[[#This Row],[Prix de Vente HT]]+Ventes[[#This Row],[Montant TVA]]</f>
        <v>87.720300000000009</v>
      </c>
    </row>
    <row r="192" spans="1:14">
      <c r="A192" t="str">
        <f>IF(Ventes[[#This Row],[Sale_Date]]=Ventes[[#This Row],[Sale_Date]],"ID_V "&amp;TEXT(B192,"YYYY MMDD")&amp;"-"&amp;TEXT(ROW(),"000"),"ID…")</f>
        <v>ID_V YYYY 01DD-192</v>
      </c>
      <c r="B192" s="26">
        <f t="shared" si="4"/>
        <v>45294</v>
      </c>
      <c r="C192" t="str">
        <f>_xlfn.XLOOKUP(Ventes[[#This Row],[Product_Name]],Tab_Produits[Product_Line],Tab_Produits[ID_Product],"Choisir Votre Produit")</f>
        <v>ID_P Hom 0003</v>
      </c>
      <c r="D192" s="27" t="s">
        <v>512</v>
      </c>
      <c r="E192" s="27" t="str">
        <f>+Tab_Clients[[#This Row],[Client_Name]]</f>
        <v>Raj Kapoor</v>
      </c>
      <c r="F192" s="27" t="str">
        <f>_xlfn.XLOOKUP(Ventes[[#This Row],[Client_Name]],Tab_Clients[Client_Name],Tab_Clients[Customer Type],"Nouveau")</f>
        <v>Normal</v>
      </c>
      <c r="G192" s="28">
        <v>5</v>
      </c>
      <c r="H192" s="6">
        <f>_xlfn.XLOOKUP(Ventes[[#This Row],[Product_Name]],Tab_Produits[Product_Line],Tab_Produits[Coût_Unitaire],"0")</f>
        <v>73.56</v>
      </c>
      <c r="I192" s="2">
        <f t="shared" si="5"/>
        <v>367.8</v>
      </c>
      <c r="J192" s="2">
        <f>IF(AND(WORKDAY(Ventes[[#This Row],[Sale_Date]],2)&gt;=5,Ventes[[#This Row],[Quantity]]&gt;=7,+Ventes[[#This Row],[Customer Type]]="Member"),-Ventes[[#This Row],[Prix_Vente]]*TX_Remise,0)</f>
        <v>0</v>
      </c>
      <c r="K192" s="2">
        <f>IF(AND(WEEKDAY(Ventes[[#This Row],[Sale_Date]],2)=7, Ventes[[#This Row],[Product_Price]]&gt;7), Ventes[[#This Row],[Prix_Vente]]*TauxMaj, 0)</f>
        <v>0</v>
      </c>
      <c r="L192" s="2">
        <f>SUM(Ventes[[#This Row],[Prix_Vente]:[Majoration]])</f>
        <v>367.8</v>
      </c>
      <c r="M192" s="2">
        <f xml:space="preserve"> Ventes[[#This Row],[Prix de Vente HT]]*Tx_TVA</f>
        <v>70.801500000000004</v>
      </c>
      <c r="N192" s="2">
        <f>+Ventes[[#This Row],[Prix de Vente HT]]+Ventes[[#This Row],[Montant TVA]]</f>
        <v>438.60149999999999</v>
      </c>
    </row>
    <row r="193" spans="1:14">
      <c r="A193" t="str">
        <f>IF(Ventes[[#This Row],[Sale_Date]]=Ventes[[#This Row],[Sale_Date]],"ID_V "&amp;TEXT(B193,"YYYY MMDD")&amp;"-"&amp;TEXT(ROW(),"000"),"ID…")</f>
        <v>ID_V YYYY 01DD-193</v>
      </c>
      <c r="B193" s="26">
        <f t="shared" si="4"/>
        <v>45294</v>
      </c>
      <c r="C193" t="str">
        <f>_xlfn.XLOOKUP(Ventes[[#This Row],[Product_Name]],Tab_Produits[Product_Line],Tab_Produits[ID_Product],"Choisir Votre Produit")</f>
        <v>ID_P Hea 0001</v>
      </c>
      <c r="D193" s="27" t="s">
        <v>510</v>
      </c>
      <c r="E193" s="27" t="str">
        <f>+Tab_Clients[[#This Row],[Client_Name]]</f>
        <v>Vivaan Mukherjee</v>
      </c>
      <c r="F193" s="27" t="str">
        <f>_xlfn.XLOOKUP(Ventes[[#This Row],[Client_Name]],Tab_Clients[Client_Name],Tab_Clients[Customer Type],"Nouveau")</f>
        <v>Normal</v>
      </c>
      <c r="G193" s="28">
        <v>5</v>
      </c>
      <c r="H193" s="6">
        <f>_xlfn.XLOOKUP(Ventes[[#This Row],[Product_Name]],Tab_Produits[Product_Line],Tab_Produits[Coût_Unitaire],"0")</f>
        <v>74.69</v>
      </c>
      <c r="I193" s="2">
        <f t="shared" si="5"/>
        <v>373.45</v>
      </c>
      <c r="J193" s="2">
        <f>IF(AND(WORKDAY(Ventes[[#This Row],[Sale_Date]],2)&gt;=5,Ventes[[#This Row],[Quantity]]&gt;=7,+Ventes[[#This Row],[Customer Type]]="Member"),-Ventes[[#This Row],[Prix_Vente]]*TX_Remise,0)</f>
        <v>0</v>
      </c>
      <c r="K193" s="2">
        <f>IF(AND(WEEKDAY(Ventes[[#This Row],[Sale_Date]],2)=7, Ventes[[#This Row],[Product_Price]]&gt;7), Ventes[[#This Row],[Prix_Vente]]*TauxMaj, 0)</f>
        <v>0</v>
      </c>
      <c r="L193" s="2">
        <f>SUM(Ventes[[#This Row],[Prix_Vente]:[Majoration]])</f>
        <v>373.45</v>
      </c>
      <c r="M193" s="2">
        <f xml:space="preserve"> Ventes[[#This Row],[Prix de Vente HT]]*Tx_TVA</f>
        <v>71.889124999999993</v>
      </c>
      <c r="N193" s="2">
        <f>+Ventes[[#This Row],[Prix de Vente HT]]+Ventes[[#This Row],[Montant TVA]]</f>
        <v>445.33912499999997</v>
      </c>
    </row>
    <row r="194" spans="1:14">
      <c r="A194" t="str">
        <f>IF(Ventes[[#This Row],[Sale_Date]]=Ventes[[#This Row],[Sale_Date]],"ID_V "&amp;TEXT(B194,"YYYY MMDD")&amp;"-"&amp;TEXT(ROW(),"000"),"ID…")</f>
        <v>ID_V YYYY 01DD-194</v>
      </c>
      <c r="B194" s="26">
        <f t="shared" ref="B194:B257" si="6">DATE(2023, 11, 17) + INT((ROW(B193)-1)/4)</f>
        <v>45295</v>
      </c>
      <c r="C194" t="str">
        <f>_xlfn.XLOOKUP(Ventes[[#This Row],[Product_Name]],Tab_Produits[Product_Line],Tab_Produits[ID_Product],"Choisir Votre Produit")</f>
        <v>ID_P Foo 0004</v>
      </c>
      <c r="D194" s="27" t="s">
        <v>513</v>
      </c>
      <c r="E194" s="27" t="str">
        <f>+Tab_Clients[[#This Row],[Client_Name]]</f>
        <v>Rohan Bansal</v>
      </c>
      <c r="F194" s="27" t="str">
        <f>_xlfn.XLOOKUP(Ventes[[#This Row],[Client_Name]],Tab_Clients[Client_Name],Tab_Clients[Customer Type],"Nouveau")</f>
        <v>Normal</v>
      </c>
      <c r="G194" s="28">
        <v>6</v>
      </c>
      <c r="H194" s="6">
        <f>_xlfn.XLOOKUP(Ventes[[#This Row],[Product_Name]],Tab_Produits[Product_Line],Tab_Produits[Coût_Unitaire],"0")</f>
        <v>54.84</v>
      </c>
      <c r="I194" s="2">
        <f t="shared" ref="I194:I257" si="7">G194*H194</f>
        <v>329.04</v>
      </c>
      <c r="J194" s="2">
        <f>IF(AND(WORKDAY(Ventes[[#This Row],[Sale_Date]],2)&gt;=5,Ventes[[#This Row],[Quantity]]&gt;=7,+Ventes[[#This Row],[Customer Type]]="Member"),-Ventes[[#This Row],[Prix_Vente]]*TX_Remise,0)</f>
        <v>0</v>
      </c>
      <c r="K194" s="2">
        <f>IF(AND(WEEKDAY(Ventes[[#This Row],[Sale_Date]],2)=7, Ventes[[#This Row],[Product_Price]]&gt;7), Ventes[[#This Row],[Prix_Vente]]*TauxMaj, 0)</f>
        <v>0</v>
      </c>
      <c r="L194" s="2">
        <f>SUM(Ventes[[#This Row],[Prix_Vente]:[Majoration]])</f>
        <v>329.04</v>
      </c>
      <c r="M194" s="2">
        <f xml:space="preserve"> Ventes[[#This Row],[Prix de Vente HT]]*Tx_TVA</f>
        <v>63.340200000000003</v>
      </c>
      <c r="N194" s="2">
        <f>+Ventes[[#This Row],[Prix de Vente HT]]+Ventes[[#This Row],[Montant TVA]]</f>
        <v>392.3802</v>
      </c>
    </row>
    <row r="195" spans="1:14">
      <c r="A195" t="str">
        <f>IF(Ventes[[#This Row],[Sale_Date]]=Ventes[[#This Row],[Sale_Date]],"ID_V "&amp;TEXT(B195,"YYYY MMDD")&amp;"-"&amp;TEXT(ROW(),"000"),"ID…")</f>
        <v>ID_V YYYY 01DD-195</v>
      </c>
      <c r="B195" s="26">
        <f t="shared" si="6"/>
        <v>45295</v>
      </c>
      <c r="C195" t="str">
        <f>_xlfn.XLOOKUP(Ventes[[#This Row],[Product_Name]],Tab_Produits[Product_Line],Tab_Produits[ID_Product],"Choisir Votre Produit")</f>
        <v>ID_P Hom 0003</v>
      </c>
      <c r="D195" s="27" t="s">
        <v>512</v>
      </c>
      <c r="E195" s="27" t="str">
        <f>+Tab_Clients[[#This Row],[Client_Name]]</f>
        <v>Meera Chopra</v>
      </c>
      <c r="F195" s="27" t="str">
        <f>_xlfn.XLOOKUP(Ventes[[#This Row],[Client_Name]],Tab_Clients[Client_Name],Tab_Clients[Customer Type],"Nouveau")</f>
        <v>Member</v>
      </c>
      <c r="G195" s="28">
        <v>6</v>
      </c>
      <c r="H195" s="6">
        <f>_xlfn.XLOOKUP(Ventes[[#This Row],[Product_Name]],Tab_Produits[Product_Line],Tab_Produits[Coût_Unitaire],"0")</f>
        <v>73.56</v>
      </c>
      <c r="I195" s="2">
        <f t="shared" si="7"/>
        <v>441.36</v>
      </c>
      <c r="J195" s="2">
        <f>IF(AND(WORKDAY(Ventes[[#This Row],[Sale_Date]],2)&gt;=5,Ventes[[#This Row],[Quantity]]&gt;=7,+Ventes[[#This Row],[Customer Type]]="Member"),-Ventes[[#This Row],[Prix_Vente]]*TX_Remise,0)</f>
        <v>0</v>
      </c>
      <c r="K195" s="2">
        <f>IF(AND(WEEKDAY(Ventes[[#This Row],[Sale_Date]],2)=7, Ventes[[#This Row],[Product_Price]]&gt;7), Ventes[[#This Row],[Prix_Vente]]*TauxMaj, 0)</f>
        <v>0</v>
      </c>
      <c r="L195" s="2">
        <f>SUM(Ventes[[#This Row],[Prix_Vente]:[Majoration]])</f>
        <v>441.36</v>
      </c>
      <c r="M195" s="2">
        <f xml:space="preserve"> Ventes[[#This Row],[Prix de Vente HT]]*Tx_TVA</f>
        <v>84.961800000000011</v>
      </c>
      <c r="N195" s="2">
        <f>+Ventes[[#This Row],[Prix de Vente HT]]+Ventes[[#This Row],[Montant TVA]]</f>
        <v>526.32180000000005</v>
      </c>
    </row>
    <row r="196" spans="1:14">
      <c r="A196" t="str">
        <f>IF(Ventes[[#This Row],[Sale_Date]]=Ventes[[#This Row],[Sale_Date]],"ID_V "&amp;TEXT(B196,"YYYY MMDD")&amp;"-"&amp;TEXT(ROW(),"000"),"ID…")</f>
        <v>ID_V YYYY 01DD-196</v>
      </c>
      <c r="B196" s="26">
        <f t="shared" si="6"/>
        <v>45295</v>
      </c>
      <c r="C196" t="str">
        <f>_xlfn.XLOOKUP(Ventes[[#This Row],[Product_Name]],Tab_Produits[Product_Line],Tab_Produits[ID_Product],"Choisir Votre Produit")</f>
        <v>ID_P Hom 0003</v>
      </c>
      <c r="D196" s="27" t="s">
        <v>512</v>
      </c>
      <c r="E196" s="27" t="str">
        <f>+Tab_Clients[[#This Row],[Client_Name]]</f>
        <v>Karan Verma</v>
      </c>
      <c r="F196" s="27" t="str">
        <f>_xlfn.XLOOKUP(Ventes[[#This Row],[Client_Name]],Tab_Clients[Client_Name],Tab_Clients[Customer Type],"Nouveau")</f>
        <v>Normal</v>
      </c>
      <c r="G196" s="28">
        <v>5</v>
      </c>
      <c r="H196" s="6">
        <f>_xlfn.XLOOKUP(Ventes[[#This Row],[Product_Name]],Tab_Produits[Product_Line],Tab_Produits[Coût_Unitaire],"0")</f>
        <v>73.56</v>
      </c>
      <c r="I196" s="2">
        <f t="shared" si="7"/>
        <v>367.8</v>
      </c>
      <c r="J196" s="2">
        <f>IF(AND(WORKDAY(Ventes[[#This Row],[Sale_Date]],2)&gt;=5,Ventes[[#This Row],[Quantity]]&gt;=7,+Ventes[[#This Row],[Customer Type]]="Member"),-Ventes[[#This Row],[Prix_Vente]]*TX_Remise,0)</f>
        <v>0</v>
      </c>
      <c r="K196" s="2">
        <f>IF(AND(WEEKDAY(Ventes[[#This Row],[Sale_Date]],2)=7, Ventes[[#This Row],[Product_Price]]&gt;7), Ventes[[#This Row],[Prix_Vente]]*TauxMaj, 0)</f>
        <v>0</v>
      </c>
      <c r="L196" s="2">
        <f>SUM(Ventes[[#This Row],[Prix_Vente]:[Majoration]])</f>
        <v>367.8</v>
      </c>
      <c r="M196" s="2">
        <f xml:space="preserve"> Ventes[[#This Row],[Prix de Vente HT]]*Tx_TVA</f>
        <v>70.801500000000004</v>
      </c>
      <c r="N196" s="2">
        <f>+Ventes[[#This Row],[Prix de Vente HT]]+Ventes[[#This Row],[Montant TVA]]</f>
        <v>438.60149999999999</v>
      </c>
    </row>
    <row r="197" spans="1:14">
      <c r="A197" t="str">
        <f>IF(Ventes[[#This Row],[Sale_Date]]=Ventes[[#This Row],[Sale_Date]],"ID_V "&amp;TEXT(B197,"YYYY MMDD")&amp;"-"&amp;TEXT(ROW(),"000"),"ID…")</f>
        <v>ID_V YYYY 01DD-197</v>
      </c>
      <c r="B197" s="26">
        <f t="shared" si="6"/>
        <v>45295</v>
      </c>
      <c r="C197" t="str">
        <f>_xlfn.XLOOKUP(Ventes[[#This Row],[Product_Name]],Tab_Produits[Product_Line],Tab_Produits[ID_Product],"Choisir Votre Produit")</f>
        <v>ID_P Hea 0001</v>
      </c>
      <c r="D197" s="27" t="s">
        <v>510</v>
      </c>
      <c r="E197" s="27" t="str">
        <f>+Tab_Clients[[#This Row],[Client_Name]]</f>
        <v>Amit Bansal</v>
      </c>
      <c r="F197" s="27" t="str">
        <f>_xlfn.XLOOKUP(Ventes[[#This Row],[Client_Name]],Tab_Clients[Client_Name],Tab_Clients[Customer Type],"Nouveau")</f>
        <v>Member</v>
      </c>
      <c r="G197" s="28">
        <v>7</v>
      </c>
      <c r="H197" s="6">
        <f>_xlfn.XLOOKUP(Ventes[[#This Row],[Product_Name]],Tab_Produits[Product_Line],Tab_Produits[Coût_Unitaire],"0")</f>
        <v>74.69</v>
      </c>
      <c r="I197" s="2">
        <f t="shared" si="7"/>
        <v>522.82999999999993</v>
      </c>
      <c r="J197" s="2">
        <f>IF(AND(WORKDAY(Ventes[[#This Row],[Sale_Date]],2)&gt;=5,Ventes[[#This Row],[Quantity]]&gt;=7,+Ventes[[#This Row],[Customer Type]]="Member"),-Ventes[[#This Row],[Prix_Vente]]*TX_Remise,0)</f>
        <v>-130.70749999999998</v>
      </c>
      <c r="K197" s="2">
        <f>IF(AND(WEEKDAY(Ventes[[#This Row],[Sale_Date]],2)=7, Ventes[[#This Row],[Product_Price]]&gt;7), Ventes[[#This Row],[Prix_Vente]]*TauxMaj, 0)</f>
        <v>0</v>
      </c>
      <c r="L197" s="2">
        <f>SUM(Ventes[[#This Row],[Prix_Vente]:[Majoration]])</f>
        <v>392.12249999999995</v>
      </c>
      <c r="M197" s="2">
        <f xml:space="preserve"> Ventes[[#This Row],[Prix de Vente HT]]*Tx_TVA</f>
        <v>75.483581249999986</v>
      </c>
      <c r="N197" s="2">
        <f>+Ventes[[#This Row],[Prix de Vente HT]]+Ventes[[#This Row],[Montant TVA]]</f>
        <v>467.60608124999993</v>
      </c>
    </row>
    <row r="198" spans="1:14">
      <c r="A198" t="str">
        <f>IF(Ventes[[#This Row],[Sale_Date]]=Ventes[[#This Row],[Sale_Date]],"ID_V "&amp;TEXT(B198,"YYYY MMDD")&amp;"-"&amp;TEXT(ROW(),"000"),"ID…")</f>
        <v>ID_V YYYY 01DD-198</v>
      </c>
      <c r="B198" s="26">
        <f t="shared" si="6"/>
        <v>45296</v>
      </c>
      <c r="C198" t="str">
        <f>_xlfn.XLOOKUP(Ventes[[#This Row],[Product_Name]],Tab_Produits[Product_Line],Tab_Produits[ID_Product],"Choisir Votre Produit")</f>
        <v>ID_P Foo 0004</v>
      </c>
      <c r="D198" s="27" t="s">
        <v>513</v>
      </c>
      <c r="E198" s="27" t="str">
        <f>+Tab_Clients[[#This Row],[Client_Name]]</f>
        <v>Ananya Sharma</v>
      </c>
      <c r="F198" s="27" t="str">
        <f>_xlfn.XLOOKUP(Ventes[[#This Row],[Client_Name]],Tab_Clients[Client_Name],Tab_Clients[Customer Type],"Nouveau")</f>
        <v>Normal</v>
      </c>
      <c r="G198" s="28">
        <v>4</v>
      </c>
      <c r="H198" s="6">
        <f>_xlfn.XLOOKUP(Ventes[[#This Row],[Product_Name]],Tab_Produits[Product_Line],Tab_Produits[Coût_Unitaire],"0")</f>
        <v>54.84</v>
      </c>
      <c r="I198" s="2">
        <f t="shared" si="7"/>
        <v>219.36</v>
      </c>
      <c r="J198" s="2">
        <f>IF(AND(WORKDAY(Ventes[[#This Row],[Sale_Date]],2)&gt;=5,Ventes[[#This Row],[Quantity]]&gt;=7,+Ventes[[#This Row],[Customer Type]]="Member"),-Ventes[[#This Row],[Prix_Vente]]*TX_Remise,0)</f>
        <v>0</v>
      </c>
      <c r="K198" s="2">
        <f>IF(AND(WEEKDAY(Ventes[[#This Row],[Sale_Date]],2)=7, Ventes[[#This Row],[Product_Price]]&gt;7), Ventes[[#This Row],[Prix_Vente]]*TauxMaj, 0)</f>
        <v>0</v>
      </c>
      <c r="L198" s="2">
        <f>SUM(Ventes[[#This Row],[Prix_Vente]:[Majoration]])</f>
        <v>219.36</v>
      </c>
      <c r="M198" s="2">
        <f xml:space="preserve"> Ventes[[#This Row],[Prix de Vente HT]]*Tx_TVA</f>
        <v>42.226800000000004</v>
      </c>
      <c r="N198" s="2">
        <f>+Ventes[[#This Row],[Prix de Vente HT]]+Ventes[[#This Row],[Montant TVA]]</f>
        <v>261.58680000000004</v>
      </c>
    </row>
    <row r="199" spans="1:14">
      <c r="A199" t="str">
        <f>IF(Ventes[[#This Row],[Sale_Date]]=Ventes[[#This Row],[Sale_Date]],"ID_V "&amp;TEXT(B199,"YYYY MMDD")&amp;"-"&amp;TEXT(ROW(),"000"),"ID…")</f>
        <v>ID_V YYYY 01DD-199</v>
      </c>
      <c r="B199" s="26">
        <f t="shared" si="6"/>
        <v>45296</v>
      </c>
      <c r="C199" t="str">
        <f>_xlfn.XLOOKUP(Ventes[[#This Row],[Product_Name]],Tab_Produits[Product_Line],Tab_Produits[ID_Product],"Choisir Votre Produit")</f>
        <v>ID_P Hom 0003</v>
      </c>
      <c r="D199" s="27" t="s">
        <v>512</v>
      </c>
      <c r="E199" s="27" t="str">
        <f>+Tab_Clients[[#This Row],[Client_Name]]</f>
        <v>Neha Joshi</v>
      </c>
      <c r="F199" s="27" t="str">
        <f>_xlfn.XLOOKUP(Ventes[[#This Row],[Client_Name]],Tab_Clients[Client_Name],Tab_Clients[Customer Type],"Nouveau")</f>
        <v>Member</v>
      </c>
      <c r="G199" s="28">
        <v>4</v>
      </c>
      <c r="H199" s="6">
        <f>_xlfn.XLOOKUP(Ventes[[#This Row],[Product_Name]],Tab_Produits[Product_Line],Tab_Produits[Coût_Unitaire],"0")</f>
        <v>73.56</v>
      </c>
      <c r="I199" s="2">
        <f t="shared" si="7"/>
        <v>294.24</v>
      </c>
      <c r="J199" s="2">
        <f>IF(AND(WORKDAY(Ventes[[#This Row],[Sale_Date]],2)&gt;=5,Ventes[[#This Row],[Quantity]]&gt;=7,+Ventes[[#This Row],[Customer Type]]="Member"),-Ventes[[#This Row],[Prix_Vente]]*TX_Remise,0)</f>
        <v>0</v>
      </c>
      <c r="K199" s="2">
        <f>IF(AND(WEEKDAY(Ventes[[#This Row],[Sale_Date]],2)=7, Ventes[[#This Row],[Product_Price]]&gt;7), Ventes[[#This Row],[Prix_Vente]]*TauxMaj, 0)</f>
        <v>0</v>
      </c>
      <c r="L199" s="2">
        <f>SUM(Ventes[[#This Row],[Prix_Vente]:[Majoration]])</f>
        <v>294.24</v>
      </c>
      <c r="M199" s="2">
        <f xml:space="preserve"> Ventes[[#This Row],[Prix de Vente HT]]*Tx_TVA</f>
        <v>56.641200000000005</v>
      </c>
      <c r="N199" s="2">
        <f>+Ventes[[#This Row],[Prix de Vente HT]]+Ventes[[#This Row],[Montant TVA]]</f>
        <v>350.88120000000004</v>
      </c>
    </row>
    <row r="200" spans="1:14">
      <c r="A200" t="str">
        <f>IF(Ventes[[#This Row],[Sale_Date]]=Ventes[[#This Row],[Sale_Date]],"ID_V "&amp;TEXT(B200,"YYYY MMDD")&amp;"-"&amp;TEXT(ROW(),"000"),"ID…")</f>
        <v>ID_V YYYY 01DD-200</v>
      </c>
      <c r="B200" s="26">
        <f t="shared" si="6"/>
        <v>45296</v>
      </c>
      <c r="C200" t="str">
        <f>_xlfn.XLOOKUP(Ventes[[#This Row],[Product_Name]],Tab_Produits[Product_Line],Tab_Produits[ID_Product],"Choisir Votre Produit")</f>
        <v>ID_P Hea 0001</v>
      </c>
      <c r="D200" s="27" t="s">
        <v>510</v>
      </c>
      <c r="E200" s="27" t="str">
        <f>+Tab_Clients[[#This Row],[Client_Name]]</f>
        <v>Karan Singh</v>
      </c>
      <c r="F200" s="27" t="str">
        <f>_xlfn.XLOOKUP(Ventes[[#This Row],[Client_Name]],Tab_Clients[Client_Name],Tab_Clients[Customer Type],"Nouveau")</f>
        <v>Normal</v>
      </c>
      <c r="G200" s="28">
        <v>5</v>
      </c>
      <c r="H200" s="6">
        <f>_xlfn.XLOOKUP(Ventes[[#This Row],[Product_Name]],Tab_Produits[Product_Line],Tab_Produits[Coût_Unitaire],"0")</f>
        <v>74.69</v>
      </c>
      <c r="I200" s="2">
        <f t="shared" si="7"/>
        <v>373.45</v>
      </c>
      <c r="J200" s="2">
        <f>IF(AND(WORKDAY(Ventes[[#This Row],[Sale_Date]],2)&gt;=5,Ventes[[#This Row],[Quantity]]&gt;=7,+Ventes[[#This Row],[Customer Type]]="Member"),-Ventes[[#This Row],[Prix_Vente]]*TX_Remise,0)</f>
        <v>0</v>
      </c>
      <c r="K200" s="2">
        <f>IF(AND(WEEKDAY(Ventes[[#This Row],[Sale_Date]],2)=7, Ventes[[#This Row],[Product_Price]]&gt;7), Ventes[[#This Row],[Prix_Vente]]*TauxMaj, 0)</f>
        <v>0</v>
      </c>
      <c r="L200" s="2">
        <f>SUM(Ventes[[#This Row],[Prix_Vente]:[Majoration]])</f>
        <v>373.45</v>
      </c>
      <c r="M200" s="2">
        <f xml:space="preserve"> Ventes[[#This Row],[Prix de Vente HT]]*Tx_TVA</f>
        <v>71.889124999999993</v>
      </c>
      <c r="N200" s="2">
        <f>+Ventes[[#This Row],[Prix de Vente HT]]+Ventes[[#This Row],[Montant TVA]]</f>
        <v>445.33912499999997</v>
      </c>
    </row>
    <row r="201" spans="1:14">
      <c r="A201" t="str">
        <f>IF(Ventes[[#This Row],[Sale_Date]]=Ventes[[#This Row],[Sale_Date]],"ID_V "&amp;TEXT(B201,"YYYY MMDD")&amp;"-"&amp;TEXT(ROW(),"000"),"ID…")</f>
        <v>ID_V YYYY 01DD-201</v>
      </c>
      <c r="B201" s="26">
        <f t="shared" si="6"/>
        <v>45296</v>
      </c>
      <c r="C201" t="str">
        <f>_xlfn.XLOOKUP(Ventes[[#This Row],[Product_Name]],Tab_Produits[Product_Line],Tab_Produits[ID_Product],"Choisir Votre Produit")</f>
        <v>ID_P Ele 0002</v>
      </c>
      <c r="D201" s="27" t="s">
        <v>511</v>
      </c>
      <c r="E201" s="27" t="str">
        <f>+Tab_Clients[[#This Row],[Client_Name]]</f>
        <v>Ajay Verma</v>
      </c>
      <c r="F201" s="27" t="str">
        <f>_xlfn.XLOOKUP(Ventes[[#This Row],[Client_Name]],Tab_Clients[Client_Name],Tab_Clients[Customer Type],"Nouveau")</f>
        <v>Member</v>
      </c>
      <c r="G201" s="28">
        <v>10</v>
      </c>
      <c r="H201" s="6">
        <f>_xlfn.XLOOKUP(Ventes[[#This Row],[Product_Name]],Tab_Produits[Product_Line],Tab_Produits[Coût_Unitaire],"0")</f>
        <v>15.28</v>
      </c>
      <c r="I201" s="2">
        <f t="shared" si="7"/>
        <v>152.79999999999998</v>
      </c>
      <c r="J201" s="2">
        <f>IF(AND(WORKDAY(Ventes[[#This Row],[Sale_Date]],2)&gt;=5,Ventes[[#This Row],[Quantity]]&gt;=7,+Ventes[[#This Row],[Customer Type]]="Member"),-Ventes[[#This Row],[Prix_Vente]]*TX_Remise,0)</f>
        <v>-38.199999999999996</v>
      </c>
      <c r="K201" s="2">
        <f>IF(AND(WEEKDAY(Ventes[[#This Row],[Sale_Date]],2)=7, Ventes[[#This Row],[Product_Price]]&gt;7), Ventes[[#This Row],[Prix_Vente]]*TauxMaj, 0)</f>
        <v>0</v>
      </c>
      <c r="L201" s="2">
        <f>SUM(Ventes[[#This Row],[Prix_Vente]:[Majoration]])</f>
        <v>114.6</v>
      </c>
      <c r="M201" s="2">
        <f xml:space="preserve"> Ventes[[#This Row],[Prix de Vente HT]]*Tx_TVA</f>
        <v>22.060500000000001</v>
      </c>
      <c r="N201" s="2">
        <f>+Ventes[[#This Row],[Prix de Vente HT]]+Ventes[[#This Row],[Montant TVA]]</f>
        <v>136.66049999999998</v>
      </c>
    </row>
    <row r="202" spans="1:14">
      <c r="A202" t="str">
        <f>IF(Ventes[[#This Row],[Sale_Date]]=Ventes[[#This Row],[Sale_Date]],"ID_V "&amp;TEXT(B202,"YYYY MMDD")&amp;"-"&amp;TEXT(ROW(),"000"),"ID…")</f>
        <v>ID_V YYYY 01DD-202</v>
      </c>
      <c r="B202" s="26">
        <f t="shared" si="6"/>
        <v>45297</v>
      </c>
      <c r="C202" t="str">
        <f>_xlfn.XLOOKUP(Ventes[[#This Row],[Product_Name]],Tab_Produits[Product_Line],Tab_Produits[ID_Product],"Choisir Votre Produit")</f>
        <v>ID_P Ele 0002</v>
      </c>
      <c r="D202" s="27" t="s">
        <v>511</v>
      </c>
      <c r="E202" s="27" t="str">
        <f>+Tab_Clients[[#This Row],[Client_Name]]</f>
        <v>Sunil Nair</v>
      </c>
      <c r="F202" s="27" t="str">
        <f>_xlfn.XLOOKUP(Ventes[[#This Row],[Client_Name]],Tab_Clients[Client_Name],Tab_Clients[Customer Type],"Nouveau")</f>
        <v>Normal</v>
      </c>
      <c r="G202" s="28">
        <v>4</v>
      </c>
      <c r="H202" s="6">
        <f>_xlfn.XLOOKUP(Ventes[[#This Row],[Product_Name]],Tab_Produits[Product_Line],Tab_Produits[Coût_Unitaire],"0")</f>
        <v>15.28</v>
      </c>
      <c r="I202" s="2">
        <f t="shared" si="7"/>
        <v>61.12</v>
      </c>
      <c r="J202" s="2">
        <f>IF(AND(WORKDAY(Ventes[[#This Row],[Sale_Date]],2)&gt;=5,Ventes[[#This Row],[Quantity]]&gt;=7,+Ventes[[#This Row],[Customer Type]]="Member"),-Ventes[[#This Row],[Prix_Vente]]*TX_Remise,0)</f>
        <v>0</v>
      </c>
      <c r="K202" s="2">
        <f>IF(AND(WEEKDAY(Ventes[[#This Row],[Sale_Date]],2)=7, Ventes[[#This Row],[Product_Price]]&gt;7), Ventes[[#This Row],[Prix_Vente]]*TauxMaj, 0)</f>
        <v>0</v>
      </c>
      <c r="L202" s="2">
        <f>SUM(Ventes[[#This Row],[Prix_Vente]:[Majoration]])</f>
        <v>61.12</v>
      </c>
      <c r="M202" s="2">
        <f xml:space="preserve"> Ventes[[#This Row],[Prix de Vente HT]]*Tx_TVA</f>
        <v>11.765599999999999</v>
      </c>
      <c r="N202" s="2">
        <f>+Ventes[[#This Row],[Prix de Vente HT]]+Ventes[[#This Row],[Montant TVA]]</f>
        <v>72.885599999999997</v>
      </c>
    </row>
    <row r="203" spans="1:14">
      <c r="A203" t="str">
        <f>IF(Ventes[[#This Row],[Sale_Date]]=Ventes[[#This Row],[Sale_Date]],"ID_V "&amp;TEXT(B203,"YYYY MMDD")&amp;"-"&amp;TEXT(ROW(),"000"),"ID…")</f>
        <v>ID_V YYYY 01DD-203</v>
      </c>
      <c r="B203" s="26">
        <f t="shared" si="6"/>
        <v>45297</v>
      </c>
      <c r="C203" t="str">
        <f>_xlfn.XLOOKUP(Ventes[[#This Row],[Product_Name]],Tab_Produits[Product_Line],Tab_Produits[ID_Product],"Choisir Votre Produit")</f>
        <v>ID_P Spo 0006</v>
      </c>
      <c r="D203" s="27" t="s">
        <v>515</v>
      </c>
      <c r="E203" s="27" t="str">
        <f>+Tab_Clients[[#This Row],[Client_Name]]</f>
        <v>Lakshmi Joshi</v>
      </c>
      <c r="F203" s="27" t="str">
        <f>_xlfn.XLOOKUP(Ventes[[#This Row],[Client_Name]],Tab_Clients[Client_Name],Tab_Clients[Customer Type],"Nouveau")</f>
        <v>Member</v>
      </c>
      <c r="G203" s="28">
        <v>1</v>
      </c>
      <c r="H203" s="6">
        <f>_xlfn.XLOOKUP(Ventes[[#This Row],[Product_Name]],Tab_Produits[Product_Line],Tab_Produits[Coût_Unitaire],"0")</f>
        <v>93.72</v>
      </c>
      <c r="I203" s="2">
        <f t="shared" si="7"/>
        <v>93.72</v>
      </c>
      <c r="J203" s="2">
        <f>IF(AND(WORKDAY(Ventes[[#This Row],[Sale_Date]],2)&gt;=5,Ventes[[#This Row],[Quantity]]&gt;=7,+Ventes[[#This Row],[Customer Type]]="Member"),-Ventes[[#This Row],[Prix_Vente]]*TX_Remise,0)</f>
        <v>0</v>
      </c>
      <c r="K203" s="2">
        <f>IF(AND(WEEKDAY(Ventes[[#This Row],[Sale_Date]],2)=7, Ventes[[#This Row],[Product_Price]]&gt;7), Ventes[[#This Row],[Prix_Vente]]*TauxMaj, 0)</f>
        <v>0</v>
      </c>
      <c r="L203" s="2">
        <f>SUM(Ventes[[#This Row],[Prix_Vente]:[Majoration]])</f>
        <v>93.72</v>
      </c>
      <c r="M203" s="2">
        <f xml:space="preserve"> Ventes[[#This Row],[Prix de Vente HT]]*Tx_TVA</f>
        <v>18.0411</v>
      </c>
      <c r="N203" s="2">
        <f>+Ventes[[#This Row],[Prix de Vente HT]]+Ventes[[#This Row],[Montant TVA]]</f>
        <v>111.7611</v>
      </c>
    </row>
    <row r="204" spans="1:14">
      <c r="A204" t="str">
        <f>IF(Ventes[[#This Row],[Sale_Date]]=Ventes[[#This Row],[Sale_Date]],"ID_V "&amp;TEXT(B204,"YYYY MMDD")&amp;"-"&amp;TEXT(ROW(),"000"),"ID…")</f>
        <v>ID_V YYYY 01DD-204</v>
      </c>
      <c r="B204" s="26">
        <f t="shared" si="6"/>
        <v>45297</v>
      </c>
      <c r="C204" t="str">
        <f>_xlfn.XLOOKUP(Ventes[[#This Row],[Product_Name]],Tab_Produits[Product_Line],Tab_Produits[ID_Product],"Choisir Votre Produit")</f>
        <v>ID_P Foo 0004</v>
      </c>
      <c r="D204" s="27" t="s">
        <v>513</v>
      </c>
      <c r="E204" s="27" t="str">
        <f>+Tab_Clients[[#This Row],[Client_Name]]</f>
        <v>Priya Mehta</v>
      </c>
      <c r="F204" s="27" t="str">
        <f>_xlfn.XLOOKUP(Ventes[[#This Row],[Client_Name]],Tab_Clients[Client_Name],Tab_Clients[Customer Type],"Nouveau")</f>
        <v>Normal</v>
      </c>
      <c r="G204" s="28">
        <v>2</v>
      </c>
      <c r="H204" s="6">
        <f>_xlfn.XLOOKUP(Ventes[[#This Row],[Product_Name]],Tab_Produits[Product_Line],Tab_Produits[Coût_Unitaire],"0")</f>
        <v>54.84</v>
      </c>
      <c r="I204" s="2">
        <f t="shared" si="7"/>
        <v>109.68</v>
      </c>
      <c r="J204" s="2">
        <f>IF(AND(WORKDAY(Ventes[[#This Row],[Sale_Date]],2)&gt;=5,Ventes[[#This Row],[Quantity]]&gt;=7,+Ventes[[#This Row],[Customer Type]]="Member"),-Ventes[[#This Row],[Prix_Vente]]*TX_Remise,0)</f>
        <v>0</v>
      </c>
      <c r="K204" s="2">
        <f>IF(AND(WEEKDAY(Ventes[[#This Row],[Sale_Date]],2)=7, Ventes[[#This Row],[Product_Price]]&gt;7), Ventes[[#This Row],[Prix_Vente]]*TauxMaj, 0)</f>
        <v>0</v>
      </c>
      <c r="L204" s="2">
        <f>SUM(Ventes[[#This Row],[Prix_Vente]:[Majoration]])</f>
        <v>109.68</v>
      </c>
      <c r="M204" s="2">
        <f xml:space="preserve"> Ventes[[#This Row],[Prix de Vente HT]]*Tx_TVA</f>
        <v>21.113400000000002</v>
      </c>
      <c r="N204" s="2">
        <f>+Ventes[[#This Row],[Prix de Vente HT]]+Ventes[[#This Row],[Montant TVA]]</f>
        <v>130.79340000000002</v>
      </c>
    </row>
    <row r="205" spans="1:14">
      <c r="A205" t="str">
        <f>IF(Ventes[[#This Row],[Sale_Date]]=Ventes[[#This Row],[Sale_Date]],"ID_V "&amp;TEXT(B205,"YYYY MMDD")&amp;"-"&amp;TEXT(ROW(),"000"),"ID…")</f>
        <v>ID_V YYYY 01DD-205</v>
      </c>
      <c r="B205" s="26">
        <f t="shared" si="6"/>
        <v>45297</v>
      </c>
      <c r="C205" t="str">
        <f>_xlfn.XLOOKUP(Ventes[[#This Row],[Product_Name]],Tab_Produits[Product_Line],Tab_Produits[ID_Product],"Choisir Votre Produit")</f>
        <v>ID_P Hom 0003</v>
      </c>
      <c r="D205" s="27" t="s">
        <v>512</v>
      </c>
      <c r="E205" s="27" t="str">
        <f>+Tab_Clients[[#This Row],[Client_Name]]</f>
        <v>Sanjay Reddy</v>
      </c>
      <c r="F205" s="27" t="str">
        <f>_xlfn.XLOOKUP(Ventes[[#This Row],[Client_Name]],Tab_Clients[Client_Name],Tab_Clients[Customer Type],"Nouveau")</f>
        <v>Member</v>
      </c>
      <c r="G205" s="28">
        <v>7</v>
      </c>
      <c r="H205" s="6">
        <f>_xlfn.XLOOKUP(Ventes[[#This Row],[Product_Name]],Tab_Produits[Product_Line],Tab_Produits[Coût_Unitaire],"0")</f>
        <v>73.56</v>
      </c>
      <c r="I205" s="2">
        <f t="shared" si="7"/>
        <v>514.92000000000007</v>
      </c>
      <c r="J205" s="2">
        <f>IF(AND(WORKDAY(Ventes[[#This Row],[Sale_Date]],2)&gt;=5,Ventes[[#This Row],[Quantity]]&gt;=7,+Ventes[[#This Row],[Customer Type]]="Member"),-Ventes[[#This Row],[Prix_Vente]]*TX_Remise,0)</f>
        <v>-128.73000000000002</v>
      </c>
      <c r="K205" s="2">
        <f>IF(AND(WEEKDAY(Ventes[[#This Row],[Sale_Date]],2)=7, Ventes[[#This Row],[Product_Price]]&gt;7), Ventes[[#This Row],[Prix_Vente]]*TauxMaj, 0)</f>
        <v>0</v>
      </c>
      <c r="L205" s="2">
        <f>SUM(Ventes[[#This Row],[Prix_Vente]:[Majoration]])</f>
        <v>386.19000000000005</v>
      </c>
      <c r="M205" s="2">
        <f xml:space="preserve"> Ventes[[#This Row],[Prix de Vente HT]]*Tx_TVA</f>
        <v>74.341575000000006</v>
      </c>
      <c r="N205" s="2">
        <f>+Ventes[[#This Row],[Prix de Vente HT]]+Ventes[[#This Row],[Montant TVA]]</f>
        <v>460.53157500000009</v>
      </c>
    </row>
    <row r="206" spans="1:14">
      <c r="A206" t="str">
        <f>IF(Ventes[[#This Row],[Sale_Date]]=Ventes[[#This Row],[Sale_Date]],"ID_V "&amp;TEXT(B206,"YYYY MMDD")&amp;"-"&amp;TEXT(ROW(),"000"),"ID…")</f>
        <v>ID_V YYYY 01DD-206</v>
      </c>
      <c r="B206" s="26">
        <f t="shared" si="6"/>
        <v>45298</v>
      </c>
      <c r="C206" t="str">
        <f>_xlfn.XLOOKUP(Ventes[[#This Row],[Product_Name]],Tab_Produits[Product_Line],Tab_Produits[ID_Product],"Choisir Votre Produit")</f>
        <v>ID_P Hom 0003</v>
      </c>
      <c r="D206" s="27" t="s">
        <v>512</v>
      </c>
      <c r="E206" s="27" t="str">
        <f>+Tab_Clients[[#This Row],[Client_Name]]</f>
        <v>Rahul Malhotra</v>
      </c>
      <c r="F206" s="27" t="str">
        <f>_xlfn.XLOOKUP(Ventes[[#This Row],[Client_Name]],Tab_Clients[Client_Name],Tab_Clients[Customer Type],"Nouveau")</f>
        <v>Member</v>
      </c>
      <c r="G206" s="28">
        <v>3</v>
      </c>
      <c r="H206" s="6">
        <f>_xlfn.XLOOKUP(Ventes[[#This Row],[Product_Name]],Tab_Produits[Product_Line],Tab_Produits[Coût_Unitaire],"0")</f>
        <v>73.56</v>
      </c>
      <c r="I206" s="2">
        <f t="shared" si="7"/>
        <v>220.68</v>
      </c>
      <c r="J206" s="2">
        <f>IF(AND(WORKDAY(Ventes[[#This Row],[Sale_Date]],2)&gt;=5,Ventes[[#This Row],[Quantity]]&gt;=7,+Ventes[[#This Row],[Customer Type]]="Member"),-Ventes[[#This Row],[Prix_Vente]]*TX_Remise,0)</f>
        <v>0</v>
      </c>
      <c r="K206" s="2">
        <f>IF(AND(WEEKDAY(Ventes[[#This Row],[Sale_Date]],2)=7, Ventes[[#This Row],[Product_Price]]&gt;7), Ventes[[#This Row],[Prix_Vente]]*TauxMaj, 0)</f>
        <v>4.4136000000000006</v>
      </c>
      <c r="L206" s="2">
        <f>SUM(Ventes[[#This Row],[Prix_Vente]:[Majoration]])</f>
        <v>225.09360000000001</v>
      </c>
      <c r="M206" s="2">
        <f xml:space="preserve"> Ventes[[#This Row],[Prix de Vente HT]]*Tx_TVA</f>
        <v>43.330518000000005</v>
      </c>
      <c r="N206" s="2">
        <f>+Ventes[[#This Row],[Prix de Vente HT]]+Ventes[[#This Row],[Montant TVA]]</f>
        <v>268.42411800000002</v>
      </c>
    </row>
    <row r="207" spans="1:14">
      <c r="A207" t="str">
        <f>IF(Ventes[[#This Row],[Sale_Date]]=Ventes[[#This Row],[Sale_Date]],"ID_V "&amp;TEXT(B207,"YYYY MMDD")&amp;"-"&amp;TEXT(ROW(),"000"),"ID…")</f>
        <v>ID_V YYYY 01DD-207</v>
      </c>
      <c r="B207" s="26">
        <f t="shared" si="6"/>
        <v>45298</v>
      </c>
      <c r="C207" t="str">
        <f>_xlfn.XLOOKUP(Ventes[[#This Row],[Product_Name]],Tab_Produits[Product_Line],Tab_Produits[ID_Product],"Choisir Votre Produit")</f>
        <v>ID_P Hea 0001</v>
      </c>
      <c r="D207" s="27" t="s">
        <v>510</v>
      </c>
      <c r="E207" s="27" t="str">
        <f>+Tab_Clients[[#This Row],[Client_Name]]</f>
        <v>Riya Rao</v>
      </c>
      <c r="F207" s="27" t="str">
        <f>_xlfn.XLOOKUP(Ventes[[#This Row],[Client_Name]],Tab_Clients[Client_Name],Tab_Clients[Customer Type],"Nouveau")</f>
        <v>Normal</v>
      </c>
      <c r="G207" s="28">
        <v>3</v>
      </c>
      <c r="H207" s="6">
        <f>_xlfn.XLOOKUP(Ventes[[#This Row],[Product_Name]],Tab_Produits[Product_Line],Tab_Produits[Coût_Unitaire],"0")</f>
        <v>74.69</v>
      </c>
      <c r="I207" s="2">
        <f t="shared" si="7"/>
        <v>224.07</v>
      </c>
      <c r="J207" s="2">
        <f>IF(AND(WORKDAY(Ventes[[#This Row],[Sale_Date]],2)&gt;=5,Ventes[[#This Row],[Quantity]]&gt;=7,+Ventes[[#This Row],[Customer Type]]="Member"),-Ventes[[#This Row],[Prix_Vente]]*TX_Remise,0)</f>
        <v>0</v>
      </c>
      <c r="K207" s="2">
        <f>IF(AND(WEEKDAY(Ventes[[#This Row],[Sale_Date]],2)=7, Ventes[[#This Row],[Product_Price]]&gt;7), Ventes[[#This Row],[Prix_Vente]]*TauxMaj, 0)</f>
        <v>4.4813999999999998</v>
      </c>
      <c r="L207" s="2">
        <f>SUM(Ventes[[#This Row],[Prix_Vente]:[Majoration]])</f>
        <v>228.5514</v>
      </c>
      <c r="M207" s="2">
        <f xml:space="preserve"> Ventes[[#This Row],[Prix de Vente HT]]*Tx_TVA</f>
        <v>43.9961445</v>
      </c>
      <c r="N207" s="2">
        <f>+Ventes[[#This Row],[Prix de Vente HT]]+Ventes[[#This Row],[Montant TVA]]</f>
        <v>272.54754450000001</v>
      </c>
    </row>
    <row r="208" spans="1:14">
      <c r="A208" t="str">
        <f>IF(Ventes[[#This Row],[Sale_Date]]=Ventes[[#This Row],[Sale_Date]],"ID_V "&amp;TEXT(B208,"YYYY MMDD")&amp;"-"&amp;TEXT(ROW(),"000"),"ID…")</f>
        <v>ID_V YYYY 01DD-208</v>
      </c>
      <c r="B208" s="26">
        <f t="shared" si="6"/>
        <v>45298</v>
      </c>
      <c r="C208" t="str">
        <f>_xlfn.XLOOKUP(Ventes[[#This Row],[Product_Name]],Tab_Produits[Product_Line],Tab_Produits[ID_Product],"Choisir Votre Produit")</f>
        <v>ID_P Ele 0002</v>
      </c>
      <c r="D208" s="27" t="s">
        <v>511</v>
      </c>
      <c r="E208" s="27" t="str">
        <f>+Tab_Clients[[#This Row],[Client_Name]]</f>
        <v>Meera Mehta</v>
      </c>
      <c r="F208" s="27" t="str">
        <f>_xlfn.XLOOKUP(Ventes[[#This Row],[Client_Name]],Tab_Clients[Client_Name],Tab_Clients[Customer Type],"Nouveau")</f>
        <v>Normal</v>
      </c>
      <c r="G208" s="28">
        <v>10</v>
      </c>
      <c r="H208" s="6">
        <f>_xlfn.XLOOKUP(Ventes[[#This Row],[Product_Name]],Tab_Produits[Product_Line],Tab_Produits[Coût_Unitaire],"0")</f>
        <v>15.28</v>
      </c>
      <c r="I208" s="2">
        <f t="shared" si="7"/>
        <v>152.79999999999998</v>
      </c>
      <c r="J208" s="2">
        <f>IF(AND(WORKDAY(Ventes[[#This Row],[Sale_Date]],2)&gt;=5,Ventes[[#This Row],[Quantity]]&gt;=7,+Ventes[[#This Row],[Customer Type]]="Member"),-Ventes[[#This Row],[Prix_Vente]]*TX_Remise,0)</f>
        <v>0</v>
      </c>
      <c r="K208" s="2">
        <f>IF(AND(WEEKDAY(Ventes[[#This Row],[Sale_Date]],2)=7, Ventes[[#This Row],[Product_Price]]&gt;7), Ventes[[#This Row],[Prix_Vente]]*TauxMaj, 0)</f>
        <v>3.0559999999999996</v>
      </c>
      <c r="L208" s="2">
        <f>SUM(Ventes[[#This Row],[Prix_Vente]:[Majoration]])</f>
        <v>155.85599999999999</v>
      </c>
      <c r="M208" s="2">
        <f xml:space="preserve"> Ventes[[#This Row],[Prix de Vente HT]]*Tx_TVA</f>
        <v>30.002279999999999</v>
      </c>
      <c r="N208" s="2">
        <f>+Ventes[[#This Row],[Prix de Vente HT]]+Ventes[[#This Row],[Montant TVA]]</f>
        <v>185.85827999999998</v>
      </c>
    </row>
    <row r="209" spans="1:14">
      <c r="A209" t="str">
        <f>IF(Ventes[[#This Row],[Sale_Date]]=Ventes[[#This Row],[Sale_Date]],"ID_V "&amp;TEXT(B209,"YYYY MMDD")&amp;"-"&amp;TEXT(ROW(),"000"),"ID…")</f>
        <v>ID_V YYYY 01DD-209</v>
      </c>
      <c r="B209" s="26">
        <f t="shared" si="6"/>
        <v>45298</v>
      </c>
      <c r="C209" t="str">
        <f>_xlfn.XLOOKUP(Ventes[[#This Row],[Product_Name]],Tab_Produits[Product_Line],Tab_Produits[ID_Product],"Choisir Votre Produit")</f>
        <v>ID_P Ele 0002</v>
      </c>
      <c r="D209" s="27" t="s">
        <v>511</v>
      </c>
      <c r="E209" s="27" t="str">
        <f>+Tab_Clients[[#This Row],[Client_Name]]</f>
        <v>Rakesh Reddy</v>
      </c>
      <c r="F209" s="27" t="str">
        <f>_xlfn.XLOOKUP(Ventes[[#This Row],[Client_Name]],Tab_Clients[Client_Name],Tab_Clients[Customer Type],"Nouveau")</f>
        <v>Normal</v>
      </c>
      <c r="G209" s="28">
        <v>3</v>
      </c>
      <c r="H209" s="6">
        <f>_xlfn.XLOOKUP(Ventes[[#This Row],[Product_Name]],Tab_Produits[Product_Line],Tab_Produits[Coût_Unitaire],"0")</f>
        <v>15.28</v>
      </c>
      <c r="I209" s="2">
        <f t="shared" si="7"/>
        <v>45.839999999999996</v>
      </c>
      <c r="J209" s="2">
        <f>IF(AND(WORKDAY(Ventes[[#This Row],[Sale_Date]],2)&gt;=5,Ventes[[#This Row],[Quantity]]&gt;=7,+Ventes[[#This Row],[Customer Type]]="Member"),-Ventes[[#This Row],[Prix_Vente]]*TX_Remise,0)</f>
        <v>0</v>
      </c>
      <c r="K209" s="2">
        <f>IF(AND(WEEKDAY(Ventes[[#This Row],[Sale_Date]],2)=7, Ventes[[#This Row],[Product_Price]]&gt;7), Ventes[[#This Row],[Prix_Vente]]*TauxMaj, 0)</f>
        <v>0.91679999999999995</v>
      </c>
      <c r="L209" s="2">
        <f>SUM(Ventes[[#This Row],[Prix_Vente]:[Majoration]])</f>
        <v>46.756799999999998</v>
      </c>
      <c r="M209" s="2">
        <f xml:space="preserve"> Ventes[[#This Row],[Prix de Vente HT]]*Tx_TVA</f>
        <v>9.0006839999999997</v>
      </c>
      <c r="N209" s="2">
        <f>+Ventes[[#This Row],[Prix de Vente HT]]+Ventes[[#This Row],[Montant TVA]]</f>
        <v>55.757483999999998</v>
      </c>
    </row>
    <row r="210" spans="1:14">
      <c r="A210" t="str">
        <f>IF(Ventes[[#This Row],[Sale_Date]]=Ventes[[#This Row],[Sale_Date]],"ID_V "&amp;TEXT(B210,"YYYY MMDD")&amp;"-"&amp;TEXT(ROW(),"000"),"ID…")</f>
        <v>ID_V YYYY 01DD-210</v>
      </c>
      <c r="B210" s="26">
        <f t="shared" si="6"/>
        <v>45299</v>
      </c>
      <c r="C210" t="str">
        <f>_xlfn.XLOOKUP(Ventes[[#This Row],[Product_Name]],Tab_Produits[Product_Line],Tab_Produits[ID_Product],"Choisir Votre Produit")</f>
        <v>ID_P Spo 0006</v>
      </c>
      <c r="D210" s="27" t="s">
        <v>515</v>
      </c>
      <c r="E210" s="27" t="str">
        <f>+Tab_Clients[[#This Row],[Client_Name]]</f>
        <v>Aditya Reddy</v>
      </c>
      <c r="F210" s="27" t="str">
        <f>_xlfn.XLOOKUP(Ventes[[#This Row],[Client_Name]],Tab_Clients[Client_Name],Tab_Clients[Customer Type],"Nouveau")</f>
        <v>Normal</v>
      </c>
      <c r="G210" s="28">
        <v>10</v>
      </c>
      <c r="H210" s="6">
        <f>_xlfn.XLOOKUP(Ventes[[#This Row],[Product_Name]],Tab_Produits[Product_Line],Tab_Produits[Coût_Unitaire],"0")</f>
        <v>93.72</v>
      </c>
      <c r="I210" s="2">
        <f t="shared" si="7"/>
        <v>937.2</v>
      </c>
      <c r="J210" s="2">
        <f>IF(AND(WORKDAY(Ventes[[#This Row],[Sale_Date]],2)&gt;=5,Ventes[[#This Row],[Quantity]]&gt;=7,+Ventes[[#This Row],[Customer Type]]="Member"),-Ventes[[#This Row],[Prix_Vente]]*TX_Remise,0)</f>
        <v>0</v>
      </c>
      <c r="K210" s="2">
        <f>IF(AND(WEEKDAY(Ventes[[#This Row],[Sale_Date]],2)=7, Ventes[[#This Row],[Product_Price]]&gt;7), Ventes[[#This Row],[Prix_Vente]]*TauxMaj, 0)</f>
        <v>0</v>
      </c>
      <c r="L210" s="2">
        <f>SUM(Ventes[[#This Row],[Prix_Vente]:[Majoration]])</f>
        <v>937.2</v>
      </c>
      <c r="M210" s="2">
        <f xml:space="preserve"> Ventes[[#This Row],[Prix de Vente HT]]*Tx_TVA</f>
        <v>180.411</v>
      </c>
      <c r="N210" s="2">
        <f>+Ventes[[#This Row],[Prix de Vente HT]]+Ventes[[#This Row],[Montant TVA]]</f>
        <v>1117.6110000000001</v>
      </c>
    </row>
    <row r="211" spans="1:14">
      <c r="A211" t="str">
        <f>IF(Ventes[[#This Row],[Sale_Date]]=Ventes[[#This Row],[Sale_Date]],"ID_V "&amp;TEXT(B211,"YYYY MMDD")&amp;"-"&amp;TEXT(ROW(),"000"),"ID…")</f>
        <v>ID_V YYYY 01DD-211</v>
      </c>
      <c r="B211" s="26">
        <f t="shared" si="6"/>
        <v>45299</v>
      </c>
      <c r="C211" t="str">
        <f>_xlfn.XLOOKUP(Ventes[[#This Row],[Product_Name]],Tab_Produits[Product_Line],Tab_Produits[ID_Product],"Choisir Votre Produit")</f>
        <v>ID_P Foo 0004</v>
      </c>
      <c r="D211" s="27" t="s">
        <v>513</v>
      </c>
      <c r="E211" s="27" t="str">
        <f>+Tab_Clients[[#This Row],[Client_Name]]</f>
        <v>Sanjay Mehta</v>
      </c>
      <c r="F211" s="27" t="str">
        <f>_xlfn.XLOOKUP(Ventes[[#This Row],[Client_Name]],Tab_Clients[Client_Name],Tab_Clients[Customer Type],"Nouveau")</f>
        <v>Normal</v>
      </c>
      <c r="G211" s="28">
        <v>6</v>
      </c>
      <c r="H211" s="6">
        <f>_xlfn.XLOOKUP(Ventes[[#This Row],[Product_Name]],Tab_Produits[Product_Line],Tab_Produits[Coût_Unitaire],"0")</f>
        <v>54.84</v>
      </c>
      <c r="I211" s="2">
        <f t="shared" si="7"/>
        <v>329.04</v>
      </c>
      <c r="J211" s="2">
        <f>IF(AND(WORKDAY(Ventes[[#This Row],[Sale_Date]],2)&gt;=5,Ventes[[#This Row],[Quantity]]&gt;=7,+Ventes[[#This Row],[Customer Type]]="Member"),-Ventes[[#This Row],[Prix_Vente]]*TX_Remise,0)</f>
        <v>0</v>
      </c>
      <c r="K211" s="2">
        <f>IF(AND(WEEKDAY(Ventes[[#This Row],[Sale_Date]],2)=7, Ventes[[#This Row],[Product_Price]]&gt;7), Ventes[[#This Row],[Prix_Vente]]*TauxMaj, 0)</f>
        <v>0</v>
      </c>
      <c r="L211" s="2">
        <f>SUM(Ventes[[#This Row],[Prix_Vente]:[Majoration]])</f>
        <v>329.04</v>
      </c>
      <c r="M211" s="2">
        <f xml:space="preserve"> Ventes[[#This Row],[Prix de Vente HT]]*Tx_TVA</f>
        <v>63.340200000000003</v>
      </c>
      <c r="N211" s="2">
        <f>+Ventes[[#This Row],[Prix de Vente HT]]+Ventes[[#This Row],[Montant TVA]]</f>
        <v>392.3802</v>
      </c>
    </row>
    <row r="212" spans="1:14">
      <c r="A212" t="str">
        <f>IF(Ventes[[#This Row],[Sale_Date]]=Ventes[[#This Row],[Sale_Date]],"ID_V "&amp;TEXT(B212,"YYYY MMDD")&amp;"-"&amp;TEXT(ROW(),"000"),"ID…")</f>
        <v>ID_V YYYY 01DD-212</v>
      </c>
      <c r="B212" s="26">
        <f t="shared" si="6"/>
        <v>45299</v>
      </c>
      <c r="C212" t="str">
        <f>_xlfn.XLOOKUP(Ventes[[#This Row],[Product_Name]],Tab_Produits[Product_Line],Tab_Produits[ID_Product],"Choisir Votre Produit")</f>
        <v>ID_P Hom 0003</v>
      </c>
      <c r="D212" s="27" t="s">
        <v>512</v>
      </c>
      <c r="E212" s="27" t="str">
        <f>+Tab_Clients[[#This Row],[Client_Name]]</f>
        <v>Krishna Mehta</v>
      </c>
      <c r="F212" s="27" t="str">
        <f>_xlfn.XLOOKUP(Ventes[[#This Row],[Client_Name]],Tab_Clients[Client_Name],Tab_Clients[Customer Type],"Nouveau")</f>
        <v>Member</v>
      </c>
      <c r="G212" s="28">
        <v>1</v>
      </c>
      <c r="H212" s="6">
        <f>_xlfn.XLOOKUP(Ventes[[#This Row],[Product_Name]],Tab_Produits[Product_Line],Tab_Produits[Coût_Unitaire],"0")</f>
        <v>73.56</v>
      </c>
      <c r="I212" s="2">
        <f t="shared" si="7"/>
        <v>73.56</v>
      </c>
      <c r="J212" s="2">
        <f>IF(AND(WORKDAY(Ventes[[#This Row],[Sale_Date]],2)&gt;=5,Ventes[[#This Row],[Quantity]]&gt;=7,+Ventes[[#This Row],[Customer Type]]="Member"),-Ventes[[#This Row],[Prix_Vente]]*TX_Remise,0)</f>
        <v>0</v>
      </c>
      <c r="K212" s="2">
        <f>IF(AND(WEEKDAY(Ventes[[#This Row],[Sale_Date]],2)=7, Ventes[[#This Row],[Product_Price]]&gt;7), Ventes[[#This Row],[Prix_Vente]]*TauxMaj, 0)</f>
        <v>0</v>
      </c>
      <c r="L212" s="2">
        <f>SUM(Ventes[[#This Row],[Prix_Vente]:[Majoration]])</f>
        <v>73.56</v>
      </c>
      <c r="M212" s="2">
        <f xml:space="preserve"> Ventes[[#This Row],[Prix de Vente HT]]*Tx_TVA</f>
        <v>14.160300000000001</v>
      </c>
      <c r="N212" s="2">
        <f>+Ventes[[#This Row],[Prix de Vente HT]]+Ventes[[#This Row],[Montant TVA]]</f>
        <v>87.720300000000009</v>
      </c>
    </row>
    <row r="213" spans="1:14">
      <c r="A213" t="str">
        <f>IF(Ventes[[#This Row],[Sale_Date]]=Ventes[[#This Row],[Sale_Date]],"ID_V "&amp;TEXT(B213,"YYYY MMDD")&amp;"-"&amp;TEXT(ROW(),"000"),"ID…")</f>
        <v>ID_V YYYY 01DD-213</v>
      </c>
      <c r="B213" s="26">
        <f t="shared" si="6"/>
        <v>45299</v>
      </c>
      <c r="C213" t="str">
        <f>_xlfn.XLOOKUP(Ventes[[#This Row],[Product_Name]],Tab_Produits[Product_Line],Tab_Produits[ID_Product],"Choisir Votre Produit")</f>
        <v>ID_P Hom 0003</v>
      </c>
      <c r="D213" s="27" t="s">
        <v>512</v>
      </c>
      <c r="E213" s="27" t="str">
        <f>+Tab_Clients[[#This Row],[Client_Name]]</f>
        <v>Neha Kumar</v>
      </c>
      <c r="F213" s="27" t="str">
        <f>_xlfn.XLOOKUP(Ventes[[#This Row],[Client_Name]],Tab_Clients[Client_Name],Tab_Clients[Customer Type],"Nouveau")</f>
        <v>Member</v>
      </c>
      <c r="G213" s="28">
        <v>8</v>
      </c>
      <c r="H213" s="6">
        <f>_xlfn.XLOOKUP(Ventes[[#This Row],[Product_Name]],Tab_Produits[Product_Line],Tab_Produits[Coût_Unitaire],"0")</f>
        <v>73.56</v>
      </c>
      <c r="I213" s="2">
        <f t="shared" si="7"/>
        <v>588.48</v>
      </c>
      <c r="J213" s="2">
        <f>IF(AND(WORKDAY(Ventes[[#This Row],[Sale_Date]],2)&gt;=5,Ventes[[#This Row],[Quantity]]&gt;=7,+Ventes[[#This Row],[Customer Type]]="Member"),-Ventes[[#This Row],[Prix_Vente]]*TX_Remise,0)</f>
        <v>-147.12</v>
      </c>
      <c r="K213" s="2">
        <f>IF(AND(WEEKDAY(Ventes[[#This Row],[Sale_Date]],2)=7, Ventes[[#This Row],[Product_Price]]&gt;7), Ventes[[#This Row],[Prix_Vente]]*TauxMaj, 0)</f>
        <v>0</v>
      </c>
      <c r="L213" s="2">
        <f>SUM(Ventes[[#This Row],[Prix_Vente]:[Majoration]])</f>
        <v>441.36</v>
      </c>
      <c r="M213" s="2">
        <f xml:space="preserve"> Ventes[[#This Row],[Prix de Vente HT]]*Tx_TVA</f>
        <v>84.961800000000011</v>
      </c>
      <c r="N213" s="2">
        <f>+Ventes[[#This Row],[Prix de Vente HT]]+Ventes[[#This Row],[Montant TVA]]</f>
        <v>526.32180000000005</v>
      </c>
    </row>
    <row r="214" spans="1:14">
      <c r="A214" t="str">
        <f>IF(Ventes[[#This Row],[Sale_Date]]=Ventes[[#This Row],[Sale_Date]],"ID_V "&amp;TEXT(B214,"YYYY MMDD")&amp;"-"&amp;TEXT(ROW(),"000"),"ID…")</f>
        <v>ID_V YYYY 01DD-214</v>
      </c>
      <c r="B214" s="26">
        <f t="shared" si="6"/>
        <v>45300</v>
      </c>
      <c r="C214" t="str">
        <f>_xlfn.XLOOKUP(Ventes[[#This Row],[Product_Name]],Tab_Produits[Product_Line],Tab_Produits[ID_Product],"Choisir Votre Produit")</f>
        <v>ID_P Hea 0001</v>
      </c>
      <c r="D214" s="27" t="s">
        <v>510</v>
      </c>
      <c r="E214" s="27" t="str">
        <f>+Tab_Clients[[#This Row],[Client_Name]]</f>
        <v>Isha Gupta</v>
      </c>
      <c r="F214" s="27" t="str">
        <f>_xlfn.XLOOKUP(Ventes[[#This Row],[Client_Name]],Tab_Clients[Client_Name],Tab_Clients[Customer Type],"Nouveau")</f>
        <v>Member</v>
      </c>
      <c r="G214" s="28">
        <v>8</v>
      </c>
      <c r="H214" s="6">
        <f>_xlfn.XLOOKUP(Ventes[[#This Row],[Product_Name]],Tab_Produits[Product_Line],Tab_Produits[Coût_Unitaire],"0")</f>
        <v>74.69</v>
      </c>
      <c r="I214" s="2">
        <f t="shared" si="7"/>
        <v>597.52</v>
      </c>
      <c r="J214" s="2">
        <f>IF(AND(WORKDAY(Ventes[[#This Row],[Sale_Date]],2)&gt;=5,Ventes[[#This Row],[Quantity]]&gt;=7,+Ventes[[#This Row],[Customer Type]]="Member"),-Ventes[[#This Row],[Prix_Vente]]*TX_Remise,0)</f>
        <v>-149.38</v>
      </c>
      <c r="K214" s="2">
        <f>IF(AND(WEEKDAY(Ventes[[#This Row],[Sale_Date]],2)=7, Ventes[[#This Row],[Product_Price]]&gt;7), Ventes[[#This Row],[Prix_Vente]]*TauxMaj, 0)</f>
        <v>0</v>
      </c>
      <c r="L214" s="2">
        <f>SUM(Ventes[[#This Row],[Prix_Vente]:[Majoration]])</f>
        <v>448.14</v>
      </c>
      <c r="M214" s="2">
        <f xml:space="preserve"> Ventes[[#This Row],[Prix de Vente HT]]*Tx_TVA</f>
        <v>86.266949999999994</v>
      </c>
      <c r="N214" s="2">
        <f>+Ventes[[#This Row],[Prix de Vente HT]]+Ventes[[#This Row],[Montant TVA]]</f>
        <v>534.40694999999994</v>
      </c>
    </row>
    <row r="215" spans="1:14">
      <c r="A215" t="str">
        <f>IF(Ventes[[#This Row],[Sale_Date]]=Ventes[[#This Row],[Sale_Date]],"ID_V "&amp;TEXT(B215,"YYYY MMDD")&amp;"-"&amp;TEXT(ROW(),"000"),"ID…")</f>
        <v>ID_V YYYY 01DD-215</v>
      </c>
      <c r="B215" s="26">
        <f t="shared" si="6"/>
        <v>45300</v>
      </c>
      <c r="C215" t="str">
        <f>_xlfn.XLOOKUP(Ventes[[#This Row],[Product_Name]],Tab_Produits[Product_Line],Tab_Produits[ID_Product],"Choisir Votre Produit")</f>
        <v>ID_P Ele 0002</v>
      </c>
      <c r="D215" s="27" t="s">
        <v>511</v>
      </c>
      <c r="E215" s="27" t="str">
        <f>+Tab_Clients[[#This Row],[Client_Name]]</f>
        <v>Aditya Das</v>
      </c>
      <c r="F215" s="27" t="str">
        <f>_xlfn.XLOOKUP(Ventes[[#This Row],[Client_Name]],Tab_Clients[Client_Name],Tab_Clients[Customer Type],"Nouveau")</f>
        <v>Normal</v>
      </c>
      <c r="G215" s="28">
        <v>9</v>
      </c>
      <c r="H215" s="6">
        <f>_xlfn.XLOOKUP(Ventes[[#This Row],[Product_Name]],Tab_Produits[Product_Line],Tab_Produits[Coût_Unitaire],"0")</f>
        <v>15.28</v>
      </c>
      <c r="I215" s="2">
        <f t="shared" si="7"/>
        <v>137.51999999999998</v>
      </c>
      <c r="J215" s="2">
        <f>IF(AND(WORKDAY(Ventes[[#This Row],[Sale_Date]],2)&gt;=5,Ventes[[#This Row],[Quantity]]&gt;=7,+Ventes[[#This Row],[Customer Type]]="Member"),-Ventes[[#This Row],[Prix_Vente]]*TX_Remise,0)</f>
        <v>0</v>
      </c>
      <c r="K215" s="2">
        <f>IF(AND(WEEKDAY(Ventes[[#This Row],[Sale_Date]],2)=7, Ventes[[#This Row],[Product_Price]]&gt;7), Ventes[[#This Row],[Prix_Vente]]*TauxMaj, 0)</f>
        <v>0</v>
      </c>
      <c r="L215" s="2">
        <f>SUM(Ventes[[#This Row],[Prix_Vente]:[Majoration]])</f>
        <v>137.51999999999998</v>
      </c>
      <c r="M215" s="2">
        <f xml:space="preserve"> Ventes[[#This Row],[Prix de Vente HT]]*Tx_TVA</f>
        <v>26.472599999999996</v>
      </c>
      <c r="N215" s="2">
        <f>+Ventes[[#This Row],[Prix de Vente HT]]+Ventes[[#This Row],[Montant TVA]]</f>
        <v>163.99259999999998</v>
      </c>
    </row>
    <row r="216" spans="1:14">
      <c r="A216" t="str">
        <f>IF(Ventes[[#This Row],[Sale_Date]]=Ventes[[#This Row],[Sale_Date]],"ID_V "&amp;TEXT(B216,"YYYY MMDD")&amp;"-"&amp;TEXT(ROW(),"000"),"ID…")</f>
        <v>ID_V YYYY 01DD-216</v>
      </c>
      <c r="B216" s="26">
        <f t="shared" si="6"/>
        <v>45300</v>
      </c>
      <c r="C216" t="str">
        <f>_xlfn.XLOOKUP(Ventes[[#This Row],[Product_Name]],Tab_Produits[Product_Line],Tab_Produits[ID_Product],"Choisir Votre Produit")</f>
        <v>ID_P Spo 0006</v>
      </c>
      <c r="D216" s="27" t="s">
        <v>515</v>
      </c>
      <c r="E216" s="27" t="str">
        <f>+Tab_Clients[[#This Row],[Client_Name]]</f>
        <v>Sunil Kumar</v>
      </c>
      <c r="F216" s="27" t="str">
        <f>_xlfn.XLOOKUP(Ventes[[#This Row],[Client_Name]],Tab_Clients[Client_Name],Tab_Clients[Customer Type],"Nouveau")</f>
        <v>Member</v>
      </c>
      <c r="G216" s="28">
        <v>7</v>
      </c>
      <c r="H216" s="6">
        <f>_xlfn.XLOOKUP(Ventes[[#This Row],[Product_Name]],Tab_Produits[Product_Line],Tab_Produits[Coût_Unitaire],"0")</f>
        <v>93.72</v>
      </c>
      <c r="I216" s="2">
        <f t="shared" si="7"/>
        <v>656.04</v>
      </c>
      <c r="J216" s="2">
        <f>IF(AND(WORKDAY(Ventes[[#This Row],[Sale_Date]],2)&gt;=5,Ventes[[#This Row],[Quantity]]&gt;=7,+Ventes[[#This Row],[Customer Type]]="Member"),-Ventes[[#This Row],[Prix_Vente]]*TX_Remise,0)</f>
        <v>-164.01</v>
      </c>
      <c r="K216" s="2">
        <f>IF(AND(WEEKDAY(Ventes[[#This Row],[Sale_Date]],2)=7, Ventes[[#This Row],[Product_Price]]&gt;7), Ventes[[#This Row],[Prix_Vente]]*TauxMaj, 0)</f>
        <v>0</v>
      </c>
      <c r="L216" s="2">
        <f>SUM(Ventes[[#This Row],[Prix_Vente]:[Majoration]])</f>
        <v>492.03</v>
      </c>
      <c r="M216" s="2">
        <f xml:space="preserve"> Ventes[[#This Row],[Prix de Vente HT]]*Tx_TVA</f>
        <v>94.715774999999994</v>
      </c>
      <c r="N216" s="2">
        <f>+Ventes[[#This Row],[Prix de Vente HT]]+Ventes[[#This Row],[Montant TVA]]</f>
        <v>586.74577499999998</v>
      </c>
    </row>
    <row r="217" spans="1:14">
      <c r="A217" t="str">
        <f>IF(Ventes[[#This Row],[Sale_Date]]=Ventes[[#This Row],[Sale_Date]],"ID_V "&amp;TEXT(B217,"YYYY MMDD")&amp;"-"&amp;TEXT(ROW(),"000"),"ID…")</f>
        <v>ID_V YYYY 01DD-217</v>
      </c>
      <c r="B217" s="26">
        <f t="shared" si="6"/>
        <v>45300</v>
      </c>
      <c r="C217" t="str">
        <f>_xlfn.XLOOKUP(Ventes[[#This Row],[Product_Name]],Tab_Produits[Product_Line],Tab_Produits[ID_Product],"Choisir Votre Produit")</f>
        <v>ID_P Foo 0004</v>
      </c>
      <c r="D217" s="27" t="s">
        <v>513</v>
      </c>
      <c r="E217" s="27" t="str">
        <f>+Tab_Clients[[#This Row],[Client_Name]]</f>
        <v>Karan Gupta</v>
      </c>
      <c r="F217" s="27" t="str">
        <f>_xlfn.XLOOKUP(Ventes[[#This Row],[Client_Name]],Tab_Clients[Client_Name],Tab_Clients[Customer Type],"Nouveau")</f>
        <v>Member</v>
      </c>
      <c r="G217" s="28">
        <v>1</v>
      </c>
      <c r="H217" s="6">
        <f>_xlfn.XLOOKUP(Ventes[[#This Row],[Product_Name]],Tab_Produits[Product_Line],Tab_Produits[Coût_Unitaire],"0")</f>
        <v>54.84</v>
      </c>
      <c r="I217" s="2">
        <f t="shared" si="7"/>
        <v>54.84</v>
      </c>
      <c r="J217" s="2">
        <f>IF(AND(WORKDAY(Ventes[[#This Row],[Sale_Date]],2)&gt;=5,Ventes[[#This Row],[Quantity]]&gt;=7,+Ventes[[#This Row],[Customer Type]]="Member"),-Ventes[[#This Row],[Prix_Vente]]*TX_Remise,0)</f>
        <v>0</v>
      </c>
      <c r="K217" s="2">
        <f>IF(AND(WEEKDAY(Ventes[[#This Row],[Sale_Date]],2)=7, Ventes[[#This Row],[Product_Price]]&gt;7), Ventes[[#This Row],[Prix_Vente]]*TauxMaj, 0)</f>
        <v>0</v>
      </c>
      <c r="L217" s="2">
        <f>SUM(Ventes[[#This Row],[Prix_Vente]:[Majoration]])</f>
        <v>54.84</v>
      </c>
      <c r="M217" s="2">
        <f xml:space="preserve"> Ventes[[#This Row],[Prix de Vente HT]]*Tx_TVA</f>
        <v>10.556700000000001</v>
      </c>
      <c r="N217" s="2">
        <f>+Ventes[[#This Row],[Prix de Vente HT]]+Ventes[[#This Row],[Montant TVA]]</f>
        <v>65.39670000000001</v>
      </c>
    </row>
    <row r="218" spans="1:14">
      <c r="A218" t="str">
        <f>IF(Ventes[[#This Row],[Sale_Date]]=Ventes[[#This Row],[Sale_Date]],"ID_V "&amp;TEXT(B218,"YYYY MMDD")&amp;"-"&amp;TEXT(ROW(),"000"),"ID…")</f>
        <v>ID_V YYYY 01DD-218</v>
      </c>
      <c r="B218" s="26">
        <f t="shared" si="6"/>
        <v>45301</v>
      </c>
      <c r="C218" t="str">
        <f>_xlfn.XLOOKUP(Ventes[[#This Row],[Product_Name]],Tab_Produits[Product_Line],Tab_Produits[ID_Product],"Choisir Votre Produit")</f>
        <v>ID_P Hom 0003</v>
      </c>
      <c r="D218" s="27" t="s">
        <v>512</v>
      </c>
      <c r="E218" s="27" t="str">
        <f>+Tab_Clients[[#This Row],[Client_Name]]</f>
        <v>Anil Malhotra</v>
      </c>
      <c r="F218" s="27" t="str">
        <f>_xlfn.XLOOKUP(Ventes[[#This Row],[Client_Name]],Tab_Clients[Client_Name],Tab_Clients[Customer Type],"Nouveau")</f>
        <v>Member</v>
      </c>
      <c r="G218" s="28">
        <v>1</v>
      </c>
      <c r="H218" s="6">
        <f>_xlfn.XLOOKUP(Ventes[[#This Row],[Product_Name]],Tab_Produits[Product_Line],Tab_Produits[Coût_Unitaire],"0")</f>
        <v>73.56</v>
      </c>
      <c r="I218" s="2">
        <f t="shared" si="7"/>
        <v>73.56</v>
      </c>
      <c r="J218" s="2">
        <f>IF(AND(WORKDAY(Ventes[[#This Row],[Sale_Date]],2)&gt;=5,Ventes[[#This Row],[Quantity]]&gt;=7,+Ventes[[#This Row],[Customer Type]]="Member"),-Ventes[[#This Row],[Prix_Vente]]*TX_Remise,0)</f>
        <v>0</v>
      </c>
      <c r="K218" s="2">
        <f>IF(AND(WEEKDAY(Ventes[[#This Row],[Sale_Date]],2)=7, Ventes[[#This Row],[Product_Price]]&gt;7), Ventes[[#This Row],[Prix_Vente]]*TauxMaj, 0)</f>
        <v>0</v>
      </c>
      <c r="L218" s="2">
        <f>SUM(Ventes[[#This Row],[Prix_Vente]:[Majoration]])</f>
        <v>73.56</v>
      </c>
      <c r="M218" s="2">
        <f xml:space="preserve"> Ventes[[#This Row],[Prix de Vente HT]]*Tx_TVA</f>
        <v>14.160300000000001</v>
      </c>
      <c r="N218" s="2">
        <f>+Ventes[[#This Row],[Prix de Vente HT]]+Ventes[[#This Row],[Montant TVA]]</f>
        <v>87.720300000000009</v>
      </c>
    </row>
    <row r="219" spans="1:14" s="32" customFormat="1">
      <c r="A219" s="32" t="str">
        <f>IF(Ventes[[#This Row],[Sale_Date]]=Ventes[[#This Row],[Sale_Date]],"ID_V "&amp;TEXT(B219,"YYYY MMDD")&amp;"-"&amp;TEXT(ROW(),"000"),"ID…")</f>
        <v>ID_V YYYY 01DD-219</v>
      </c>
      <c r="B219" s="33">
        <f t="shared" si="6"/>
        <v>45301</v>
      </c>
      <c r="C219" s="32" t="str">
        <f>_xlfn.XLOOKUP(Ventes[[#This Row],[Product_Name]],Tab_Produits[Product_Line],Tab_Produits[ID_Product],"Choisir Votre Produit")</f>
        <v>ID_P Hom 0003</v>
      </c>
      <c r="D219" s="34" t="s">
        <v>512</v>
      </c>
      <c r="E219" s="34" t="str">
        <f>+Tab_Clients[[#This Row],[Client_Name]]</f>
        <v>Nikhil Patel</v>
      </c>
      <c r="F219" s="34" t="str">
        <f>_xlfn.XLOOKUP(Ventes[[#This Row],[Client_Name]],Tab_Clients[Client_Name],Tab_Clients[Customer Type],"Nouveau")</f>
        <v>Member</v>
      </c>
      <c r="G219" s="35">
        <v>1</v>
      </c>
      <c r="H219" s="36">
        <f>_xlfn.XLOOKUP(Ventes[[#This Row],[Product_Name]],Tab_Produits[Product_Line],Tab_Produits[Coût_Unitaire],"0")</f>
        <v>73.56</v>
      </c>
      <c r="I219" s="37">
        <f t="shared" si="7"/>
        <v>73.56</v>
      </c>
      <c r="J219" s="37">
        <f>IF(AND(WORKDAY(Ventes[[#This Row],[Sale_Date]],2)&gt;=5,Ventes[[#This Row],[Quantity]]&gt;=7,+Ventes[[#This Row],[Customer Type]]="Member"),-Ventes[[#This Row],[Prix_Vente]]*TX_Remise,0)</f>
        <v>0</v>
      </c>
      <c r="K219" s="37">
        <f>IF(AND(WEEKDAY(Ventes[[#This Row],[Sale_Date]],2)=7, Ventes[[#This Row],[Product_Price]]&gt;7), Ventes[[#This Row],[Prix_Vente]]*TauxMaj, 0)</f>
        <v>0</v>
      </c>
      <c r="L219" s="37">
        <f>SUM(Ventes[[#This Row],[Prix_Vente]:[Majoration]])</f>
        <v>73.56</v>
      </c>
      <c r="M219" s="37">
        <f xml:space="preserve"> Ventes[[#This Row],[Prix de Vente HT]]*Tx_TVA</f>
        <v>14.160300000000001</v>
      </c>
      <c r="N219" s="37">
        <f>+Ventes[[#This Row],[Prix de Vente HT]]+Ventes[[#This Row],[Montant TVA]]</f>
        <v>87.720300000000009</v>
      </c>
    </row>
    <row r="220" spans="1:14">
      <c r="A220" t="str">
        <f>IF(Ventes[[#This Row],[Sale_Date]]=Ventes[[#This Row],[Sale_Date]],"ID_V "&amp;TEXT(B220,"YYYY MMDD")&amp;"-"&amp;TEXT(ROW(),"000"),"ID…")</f>
        <v>ID_V YYYY 01DD-220</v>
      </c>
      <c r="B220" s="26">
        <f t="shared" si="6"/>
        <v>45301</v>
      </c>
      <c r="C220" t="str">
        <f>_xlfn.XLOOKUP(Ventes[[#This Row],[Product_Name]],Tab_Produits[Product_Line],Tab_Produits[ID_Product],"Choisir Votre Produit")</f>
        <v>ID_P Hea 0001</v>
      </c>
      <c r="D220" s="27" t="s">
        <v>510</v>
      </c>
      <c r="E220" s="27" t="str">
        <f>+Tab_Clients[[#This Row],[Client_Name]]</f>
        <v>Nikhil Das</v>
      </c>
      <c r="F220" s="27" t="str">
        <f>_xlfn.XLOOKUP(Ventes[[#This Row],[Client_Name]],Tab_Clients[Client_Name],Tab_Clients[Customer Type],"Nouveau")</f>
        <v>Member</v>
      </c>
      <c r="G220" s="28">
        <v>6</v>
      </c>
      <c r="H220" s="6">
        <f>_xlfn.XLOOKUP(Ventes[[#This Row],[Product_Name]],Tab_Produits[Product_Line],Tab_Produits[Coût_Unitaire],"0")</f>
        <v>74.69</v>
      </c>
      <c r="I220" s="2">
        <f t="shared" si="7"/>
        <v>448.14</v>
      </c>
      <c r="J220" s="2">
        <f>IF(AND(WORKDAY(Ventes[[#This Row],[Sale_Date]],2)&gt;=5,Ventes[[#This Row],[Quantity]]&gt;=7,+Ventes[[#This Row],[Customer Type]]="Member"),-Ventes[[#This Row],[Prix_Vente]]*TX_Remise,0)</f>
        <v>0</v>
      </c>
      <c r="K220" s="2">
        <f>IF(AND(WEEKDAY(Ventes[[#This Row],[Sale_Date]],2)=7, Ventes[[#This Row],[Product_Price]]&gt;7), Ventes[[#This Row],[Prix_Vente]]*TauxMaj, 0)</f>
        <v>0</v>
      </c>
      <c r="L220" s="2">
        <f>SUM(Ventes[[#This Row],[Prix_Vente]:[Majoration]])</f>
        <v>448.14</v>
      </c>
      <c r="M220" s="2">
        <f xml:space="preserve"> Ventes[[#This Row],[Prix de Vente HT]]*Tx_TVA</f>
        <v>86.266949999999994</v>
      </c>
      <c r="N220" s="2">
        <f>+Ventes[[#This Row],[Prix de Vente HT]]+Ventes[[#This Row],[Montant TVA]]</f>
        <v>534.40694999999994</v>
      </c>
    </row>
    <row r="221" spans="1:14">
      <c r="A221" t="str">
        <f>IF(Ventes[[#This Row],[Sale_Date]]=Ventes[[#This Row],[Sale_Date]],"ID_V "&amp;TEXT(B221,"YYYY MMDD")&amp;"-"&amp;TEXT(ROW(),"000"),"ID…")</f>
        <v>ID_V YYYY 01DD-221</v>
      </c>
      <c r="B221" s="26">
        <f t="shared" si="6"/>
        <v>45301</v>
      </c>
      <c r="C221" t="str">
        <f>_xlfn.XLOOKUP(Ventes[[#This Row],[Product_Name]],Tab_Produits[Product_Line],Tab_Produits[ID_Product],"Choisir Votre Produit")</f>
        <v>ID_P Foo 0004</v>
      </c>
      <c r="D221" s="27" t="s">
        <v>513</v>
      </c>
      <c r="E221" s="27" t="str">
        <f>+Tab_Clients[[#This Row],[Client_Name]]</f>
        <v>Rakesh Kapoor</v>
      </c>
      <c r="F221" s="27" t="str">
        <f>_xlfn.XLOOKUP(Ventes[[#This Row],[Client_Name]],Tab_Clients[Client_Name],Tab_Clients[Customer Type],"Nouveau")</f>
        <v>Member</v>
      </c>
      <c r="G221" s="28">
        <v>5</v>
      </c>
      <c r="H221" s="6">
        <f>_xlfn.XLOOKUP(Ventes[[#This Row],[Product_Name]],Tab_Produits[Product_Line],Tab_Produits[Coût_Unitaire],"0")</f>
        <v>54.84</v>
      </c>
      <c r="I221" s="2">
        <f t="shared" si="7"/>
        <v>274.20000000000005</v>
      </c>
      <c r="J221" s="2">
        <f>IF(AND(WORKDAY(Ventes[[#This Row],[Sale_Date]],2)&gt;=5,Ventes[[#This Row],[Quantity]]&gt;=7,+Ventes[[#This Row],[Customer Type]]="Member"),-Ventes[[#This Row],[Prix_Vente]]*TX_Remise,0)</f>
        <v>0</v>
      </c>
      <c r="K221" s="2">
        <f>IF(AND(WEEKDAY(Ventes[[#This Row],[Sale_Date]],2)=7, Ventes[[#This Row],[Product_Price]]&gt;7), Ventes[[#This Row],[Prix_Vente]]*TauxMaj, 0)</f>
        <v>0</v>
      </c>
      <c r="L221" s="2">
        <f>SUM(Ventes[[#This Row],[Prix_Vente]:[Majoration]])</f>
        <v>274.20000000000005</v>
      </c>
      <c r="M221" s="2">
        <f xml:space="preserve"> Ventes[[#This Row],[Prix de Vente HT]]*Tx_TVA</f>
        <v>52.783500000000011</v>
      </c>
      <c r="N221" s="2">
        <f>+Ventes[[#This Row],[Prix de Vente HT]]+Ventes[[#This Row],[Montant TVA]]</f>
        <v>326.98350000000005</v>
      </c>
    </row>
    <row r="222" spans="1:14">
      <c r="A222" t="str">
        <f>IF(Ventes[[#This Row],[Sale_Date]]=Ventes[[#This Row],[Sale_Date]],"ID_V "&amp;TEXT(B222,"YYYY MMDD")&amp;"-"&amp;TEXT(ROW(),"000"),"ID…")</f>
        <v>ID_V YYYY 01DD-222</v>
      </c>
      <c r="B222" s="26">
        <f t="shared" si="6"/>
        <v>45302</v>
      </c>
      <c r="C222" t="str">
        <f>_xlfn.XLOOKUP(Ventes[[#This Row],[Product_Name]],Tab_Produits[Product_Line],Tab_Produits[ID_Product],"Choisir Votre Produit")</f>
        <v>ID_P Hom 0003</v>
      </c>
      <c r="D222" s="27" t="s">
        <v>512</v>
      </c>
      <c r="E222" s="27" t="str">
        <f>+Tab_Clients[[#This Row],[Client_Name]]</f>
        <v>Neha Singh</v>
      </c>
      <c r="F222" s="27" t="str">
        <f>_xlfn.XLOOKUP(Ventes[[#This Row],[Client_Name]],Tab_Clients[Client_Name],Tab_Clients[Customer Type],"Nouveau")</f>
        <v>Member</v>
      </c>
      <c r="G222" s="28">
        <v>5</v>
      </c>
      <c r="H222" s="6">
        <f>_xlfn.XLOOKUP(Ventes[[#This Row],[Product_Name]],Tab_Produits[Product_Line],Tab_Produits[Coût_Unitaire],"0")</f>
        <v>73.56</v>
      </c>
      <c r="I222" s="2">
        <f t="shared" si="7"/>
        <v>367.8</v>
      </c>
      <c r="J222" s="2">
        <f>IF(AND(WORKDAY(Ventes[[#This Row],[Sale_Date]],2)&gt;=5,Ventes[[#This Row],[Quantity]]&gt;=7,+Ventes[[#This Row],[Customer Type]]="Member"),-Ventes[[#This Row],[Prix_Vente]]*TX_Remise,0)</f>
        <v>0</v>
      </c>
      <c r="K222" s="2">
        <f>IF(AND(WEEKDAY(Ventes[[#This Row],[Sale_Date]],2)=7, Ventes[[#This Row],[Product_Price]]&gt;7), Ventes[[#This Row],[Prix_Vente]]*TauxMaj, 0)</f>
        <v>0</v>
      </c>
      <c r="L222" s="2">
        <f>SUM(Ventes[[#This Row],[Prix_Vente]:[Majoration]])</f>
        <v>367.8</v>
      </c>
      <c r="M222" s="2">
        <f xml:space="preserve"> Ventes[[#This Row],[Prix de Vente HT]]*Tx_TVA</f>
        <v>70.801500000000004</v>
      </c>
      <c r="N222" s="2">
        <f>+Ventes[[#This Row],[Prix de Vente HT]]+Ventes[[#This Row],[Montant TVA]]</f>
        <v>438.60149999999999</v>
      </c>
    </row>
    <row r="223" spans="1:14">
      <c r="A223" t="str">
        <f>IF(Ventes[[#This Row],[Sale_Date]]=Ventes[[#This Row],[Sale_Date]],"ID_V "&amp;TEXT(B223,"YYYY MMDD")&amp;"-"&amp;TEXT(ROW(),"000"),"ID…")</f>
        <v>ID_V YYYY 01DD-223</v>
      </c>
      <c r="B223" s="26">
        <f t="shared" si="6"/>
        <v>45302</v>
      </c>
      <c r="C223" t="str">
        <f>_xlfn.XLOOKUP(Ventes[[#This Row],[Product_Name]],Tab_Produits[Product_Line],Tab_Produits[ID_Product],"Choisir Votre Produit")</f>
        <v>ID_P Hom 0003</v>
      </c>
      <c r="D223" s="27" t="s">
        <v>512</v>
      </c>
      <c r="E223" s="27" t="str">
        <f>+Tab_Clients[[#This Row],[Client_Name]]</f>
        <v>Deepak Singh</v>
      </c>
      <c r="F223" s="27" t="str">
        <f>_xlfn.XLOOKUP(Ventes[[#This Row],[Client_Name]],Tab_Clients[Client_Name],Tab_Clients[Customer Type],"Nouveau")</f>
        <v>Member</v>
      </c>
      <c r="G223" s="28">
        <v>9</v>
      </c>
      <c r="H223" s="6">
        <f>_xlfn.XLOOKUP(Ventes[[#This Row],[Product_Name]],Tab_Produits[Product_Line],Tab_Produits[Coût_Unitaire],"0")</f>
        <v>73.56</v>
      </c>
      <c r="I223" s="2">
        <f t="shared" si="7"/>
        <v>662.04</v>
      </c>
      <c r="J223" s="2">
        <f>IF(AND(WORKDAY(Ventes[[#This Row],[Sale_Date]],2)&gt;=5,Ventes[[#This Row],[Quantity]]&gt;=7,+Ventes[[#This Row],[Customer Type]]="Member"),-Ventes[[#This Row],[Prix_Vente]]*TX_Remise,0)</f>
        <v>-165.51</v>
      </c>
      <c r="K223" s="2">
        <f>IF(AND(WEEKDAY(Ventes[[#This Row],[Sale_Date]],2)=7, Ventes[[#This Row],[Product_Price]]&gt;7), Ventes[[#This Row],[Prix_Vente]]*TauxMaj, 0)</f>
        <v>0</v>
      </c>
      <c r="L223" s="2">
        <f>SUM(Ventes[[#This Row],[Prix_Vente]:[Majoration]])</f>
        <v>496.53</v>
      </c>
      <c r="M223" s="2">
        <f xml:space="preserve"> Ventes[[#This Row],[Prix de Vente HT]]*Tx_TVA</f>
        <v>95.582025000000002</v>
      </c>
      <c r="N223" s="2">
        <f>+Ventes[[#This Row],[Prix de Vente HT]]+Ventes[[#This Row],[Montant TVA]]</f>
        <v>592.11202500000002</v>
      </c>
    </row>
    <row r="224" spans="1:14">
      <c r="A224" t="str">
        <f>IF(Ventes[[#This Row],[Sale_Date]]=Ventes[[#This Row],[Sale_Date]],"ID_V "&amp;TEXT(B224,"YYYY MMDD")&amp;"-"&amp;TEXT(ROW(),"000"),"ID…")</f>
        <v>ID_V YYYY 01DD-224</v>
      </c>
      <c r="B224" s="26">
        <f t="shared" si="6"/>
        <v>45302</v>
      </c>
      <c r="C224" t="str">
        <f>_xlfn.XLOOKUP(Ventes[[#This Row],[Product_Name]],Tab_Produits[Product_Line],Tab_Produits[ID_Product],"Choisir Votre Produit")</f>
        <v>ID_P Hea 0001</v>
      </c>
      <c r="D224" s="27" t="s">
        <v>510</v>
      </c>
      <c r="E224" s="27" t="str">
        <f>+Tab_Clients[[#This Row],[Client_Name]]</f>
        <v>Raj Das</v>
      </c>
      <c r="F224" s="27" t="str">
        <f>_xlfn.XLOOKUP(Ventes[[#This Row],[Client_Name]],Tab_Clients[Client_Name],Tab_Clients[Customer Type],"Nouveau")</f>
        <v>Member</v>
      </c>
      <c r="G224" s="28">
        <v>10</v>
      </c>
      <c r="H224" s="6">
        <f>_xlfn.XLOOKUP(Ventes[[#This Row],[Product_Name]],Tab_Produits[Product_Line],Tab_Produits[Coût_Unitaire],"0")</f>
        <v>74.69</v>
      </c>
      <c r="I224" s="2">
        <f t="shared" si="7"/>
        <v>746.9</v>
      </c>
      <c r="J224" s="2">
        <f>IF(AND(WORKDAY(Ventes[[#This Row],[Sale_Date]],2)&gt;=5,Ventes[[#This Row],[Quantity]]&gt;=7,+Ventes[[#This Row],[Customer Type]]="Member"),-Ventes[[#This Row],[Prix_Vente]]*TX_Remise,0)</f>
        <v>-186.72499999999999</v>
      </c>
      <c r="K224" s="2">
        <f>IF(AND(WEEKDAY(Ventes[[#This Row],[Sale_Date]],2)=7, Ventes[[#This Row],[Product_Price]]&gt;7), Ventes[[#This Row],[Prix_Vente]]*TauxMaj, 0)</f>
        <v>0</v>
      </c>
      <c r="L224" s="2">
        <f>SUM(Ventes[[#This Row],[Prix_Vente]:[Majoration]])</f>
        <v>560.17499999999995</v>
      </c>
      <c r="M224" s="2">
        <f xml:space="preserve"> Ventes[[#This Row],[Prix de Vente HT]]*Tx_TVA</f>
        <v>107.8336875</v>
      </c>
      <c r="N224" s="2">
        <f>+Ventes[[#This Row],[Prix de Vente HT]]+Ventes[[#This Row],[Montant TVA]]</f>
        <v>668.00868749999995</v>
      </c>
    </row>
    <row r="225" spans="1:14">
      <c r="A225" t="str">
        <f>IF(Ventes[[#This Row],[Sale_Date]]=Ventes[[#This Row],[Sale_Date]],"ID_V "&amp;TEXT(B225,"YYYY MMDD")&amp;"-"&amp;TEXT(ROW(),"000"),"ID…")</f>
        <v>ID_V YYYY 01DD-225</v>
      </c>
      <c r="B225" s="26">
        <f t="shared" si="6"/>
        <v>45302</v>
      </c>
      <c r="C225" t="str">
        <f>_xlfn.XLOOKUP(Ventes[[#This Row],[Product_Name]],Tab_Produits[Product_Line],Tab_Produits[ID_Product],"Choisir Votre Produit")</f>
        <v>ID_P Foo 0004</v>
      </c>
      <c r="D225" s="27" t="s">
        <v>513</v>
      </c>
      <c r="E225" s="27" t="str">
        <f>+Tab_Clients[[#This Row],[Client_Name]]</f>
        <v>Sita Kumar</v>
      </c>
      <c r="F225" s="27" t="str">
        <f>_xlfn.XLOOKUP(Ventes[[#This Row],[Client_Name]],Tab_Clients[Client_Name],Tab_Clients[Customer Type],"Nouveau")</f>
        <v>Member</v>
      </c>
      <c r="G225" s="28">
        <v>10</v>
      </c>
      <c r="H225" s="6">
        <f>_xlfn.XLOOKUP(Ventes[[#This Row],[Product_Name]],Tab_Produits[Product_Line],Tab_Produits[Coût_Unitaire],"0")</f>
        <v>54.84</v>
      </c>
      <c r="I225" s="2">
        <f t="shared" si="7"/>
        <v>548.40000000000009</v>
      </c>
      <c r="J225" s="2">
        <f>IF(AND(WORKDAY(Ventes[[#This Row],[Sale_Date]],2)&gt;=5,Ventes[[#This Row],[Quantity]]&gt;=7,+Ventes[[#This Row],[Customer Type]]="Member"),-Ventes[[#This Row],[Prix_Vente]]*TX_Remise,0)</f>
        <v>-137.10000000000002</v>
      </c>
      <c r="K225" s="2">
        <f>IF(AND(WEEKDAY(Ventes[[#This Row],[Sale_Date]],2)=7, Ventes[[#This Row],[Product_Price]]&gt;7), Ventes[[#This Row],[Prix_Vente]]*TauxMaj, 0)</f>
        <v>0</v>
      </c>
      <c r="L225" s="2">
        <f>SUM(Ventes[[#This Row],[Prix_Vente]:[Majoration]])</f>
        <v>411.30000000000007</v>
      </c>
      <c r="M225" s="2">
        <f xml:space="preserve"> Ventes[[#This Row],[Prix de Vente HT]]*Tx_TVA</f>
        <v>79.17525000000002</v>
      </c>
      <c r="N225" s="2">
        <f>+Ventes[[#This Row],[Prix de Vente HT]]+Ventes[[#This Row],[Montant TVA]]</f>
        <v>490.47525000000007</v>
      </c>
    </row>
    <row r="226" spans="1:14">
      <c r="A226" t="str">
        <f>IF(Ventes[[#This Row],[Sale_Date]]=Ventes[[#This Row],[Sale_Date]],"ID_V "&amp;TEXT(B226,"YYYY MMDD")&amp;"-"&amp;TEXT(ROW(),"000"),"ID…")</f>
        <v>ID_V YYYY 01DD-226</v>
      </c>
      <c r="B226" s="26">
        <f t="shared" si="6"/>
        <v>45303</v>
      </c>
      <c r="C226" t="str">
        <f>_xlfn.XLOOKUP(Ventes[[#This Row],[Product_Name]],Tab_Produits[Product_Line],Tab_Produits[ID_Product],"Choisir Votre Produit")</f>
        <v>ID_P Hom 0003</v>
      </c>
      <c r="D226" s="27" t="s">
        <v>512</v>
      </c>
      <c r="E226" s="27" t="str">
        <f>+Tab_Clients[[#This Row],[Client_Name]]</f>
        <v>Raj Malhotra</v>
      </c>
      <c r="F226" s="27" t="str">
        <f>_xlfn.XLOOKUP(Ventes[[#This Row],[Client_Name]],Tab_Clients[Client_Name],Tab_Clients[Customer Type],"Nouveau")</f>
        <v>Member</v>
      </c>
      <c r="G226" s="28">
        <v>4</v>
      </c>
      <c r="H226" s="6">
        <f>_xlfn.XLOOKUP(Ventes[[#This Row],[Product_Name]],Tab_Produits[Product_Line],Tab_Produits[Coût_Unitaire],"0")</f>
        <v>73.56</v>
      </c>
      <c r="I226" s="2">
        <f t="shared" si="7"/>
        <v>294.24</v>
      </c>
      <c r="J226" s="2">
        <f>IF(AND(WORKDAY(Ventes[[#This Row],[Sale_Date]],2)&gt;=5,Ventes[[#This Row],[Quantity]]&gt;=7,+Ventes[[#This Row],[Customer Type]]="Member"),-Ventes[[#This Row],[Prix_Vente]]*TX_Remise,0)</f>
        <v>0</v>
      </c>
      <c r="K226" s="2">
        <f>IF(AND(WEEKDAY(Ventes[[#This Row],[Sale_Date]],2)=7, Ventes[[#This Row],[Product_Price]]&gt;7), Ventes[[#This Row],[Prix_Vente]]*TauxMaj, 0)</f>
        <v>0</v>
      </c>
      <c r="L226" s="2">
        <f>SUM(Ventes[[#This Row],[Prix_Vente]:[Majoration]])</f>
        <v>294.24</v>
      </c>
      <c r="M226" s="2">
        <f xml:space="preserve"> Ventes[[#This Row],[Prix de Vente HT]]*Tx_TVA</f>
        <v>56.641200000000005</v>
      </c>
      <c r="N226" s="2">
        <f>+Ventes[[#This Row],[Prix de Vente HT]]+Ventes[[#This Row],[Montant TVA]]</f>
        <v>350.88120000000004</v>
      </c>
    </row>
    <row r="227" spans="1:14">
      <c r="A227" t="str">
        <f>IF(Ventes[[#This Row],[Sale_Date]]=Ventes[[#This Row],[Sale_Date]],"ID_V "&amp;TEXT(B227,"YYYY MMDD")&amp;"-"&amp;TEXT(ROW(),"000"),"ID…")</f>
        <v>ID_V YYYY 01DD-227</v>
      </c>
      <c r="B227" s="26">
        <f t="shared" si="6"/>
        <v>45303</v>
      </c>
      <c r="C227" t="str">
        <f>_xlfn.XLOOKUP(Ventes[[#This Row],[Product_Name]],Tab_Produits[Product_Line],Tab_Produits[ID_Product],"Choisir Votre Produit")</f>
        <v>ID_P Hom 0003</v>
      </c>
      <c r="D227" s="27" t="s">
        <v>512</v>
      </c>
      <c r="E227" s="27" t="str">
        <f>+Tab_Clients[[#This Row],[Client_Name]]</f>
        <v>Ananya Patel</v>
      </c>
      <c r="F227" s="27" t="str">
        <f>_xlfn.XLOOKUP(Ventes[[#This Row],[Client_Name]],Tab_Clients[Client_Name],Tab_Clients[Customer Type],"Nouveau")</f>
        <v>Normal</v>
      </c>
      <c r="G227" s="28">
        <v>1</v>
      </c>
      <c r="H227" s="6">
        <f>_xlfn.XLOOKUP(Ventes[[#This Row],[Product_Name]],Tab_Produits[Product_Line],Tab_Produits[Coût_Unitaire],"0")</f>
        <v>73.56</v>
      </c>
      <c r="I227" s="2">
        <f t="shared" si="7"/>
        <v>73.56</v>
      </c>
      <c r="J227" s="2">
        <f>IF(AND(WORKDAY(Ventes[[#This Row],[Sale_Date]],2)&gt;=5,Ventes[[#This Row],[Quantity]]&gt;=7,+Ventes[[#This Row],[Customer Type]]="Member"),-Ventes[[#This Row],[Prix_Vente]]*TX_Remise,0)</f>
        <v>0</v>
      </c>
      <c r="K227" s="2">
        <f>IF(AND(WEEKDAY(Ventes[[#This Row],[Sale_Date]],2)=7, Ventes[[#This Row],[Product_Price]]&gt;7), Ventes[[#This Row],[Prix_Vente]]*TauxMaj, 0)</f>
        <v>0</v>
      </c>
      <c r="L227" s="2">
        <f>SUM(Ventes[[#This Row],[Prix_Vente]:[Majoration]])</f>
        <v>73.56</v>
      </c>
      <c r="M227" s="2">
        <f xml:space="preserve"> Ventes[[#This Row],[Prix de Vente HT]]*Tx_TVA</f>
        <v>14.160300000000001</v>
      </c>
      <c r="N227" s="2">
        <f>+Ventes[[#This Row],[Prix de Vente HT]]+Ventes[[#This Row],[Montant TVA]]</f>
        <v>87.720300000000009</v>
      </c>
    </row>
    <row r="228" spans="1:14">
      <c r="A228" t="str">
        <f>IF(Ventes[[#This Row],[Sale_Date]]=Ventes[[#This Row],[Sale_Date]],"ID_V "&amp;TEXT(B228,"YYYY MMDD")&amp;"-"&amp;TEXT(ROW(),"000"),"ID…")</f>
        <v>ID_V YYYY 01DD-228</v>
      </c>
      <c r="B228" s="26">
        <f t="shared" si="6"/>
        <v>45303</v>
      </c>
      <c r="C228" t="str">
        <f>_xlfn.XLOOKUP(Ventes[[#This Row],[Product_Name]],Tab_Produits[Product_Line],Tab_Produits[ID_Product],"Choisir Votre Produit")</f>
        <v>ID_P Hea 0001</v>
      </c>
      <c r="D228" s="27" t="s">
        <v>510</v>
      </c>
      <c r="E228" s="27" t="str">
        <f>+Tab_Clients[[#This Row],[Client_Name]]</f>
        <v>Isha Banerjee</v>
      </c>
      <c r="F228" s="27" t="str">
        <f>_xlfn.XLOOKUP(Ventes[[#This Row],[Client_Name]],Tab_Clients[Client_Name],Tab_Clients[Customer Type],"Nouveau")</f>
        <v>Member</v>
      </c>
      <c r="G228" s="28">
        <v>10</v>
      </c>
      <c r="H228" s="6">
        <f>_xlfn.XLOOKUP(Ventes[[#This Row],[Product_Name]],Tab_Produits[Product_Line],Tab_Produits[Coût_Unitaire],"0")</f>
        <v>74.69</v>
      </c>
      <c r="I228" s="2">
        <f t="shared" si="7"/>
        <v>746.9</v>
      </c>
      <c r="J228" s="2">
        <f>IF(AND(WORKDAY(Ventes[[#This Row],[Sale_Date]],2)&gt;=5,Ventes[[#This Row],[Quantity]]&gt;=7,+Ventes[[#This Row],[Customer Type]]="Member"),-Ventes[[#This Row],[Prix_Vente]]*TX_Remise,0)</f>
        <v>-186.72499999999999</v>
      </c>
      <c r="K228" s="2">
        <f>IF(AND(WEEKDAY(Ventes[[#This Row],[Sale_Date]],2)=7, Ventes[[#This Row],[Product_Price]]&gt;7), Ventes[[#This Row],[Prix_Vente]]*TauxMaj, 0)</f>
        <v>0</v>
      </c>
      <c r="L228" s="2">
        <f>SUM(Ventes[[#This Row],[Prix_Vente]:[Majoration]])</f>
        <v>560.17499999999995</v>
      </c>
      <c r="M228" s="2">
        <f xml:space="preserve"> Ventes[[#This Row],[Prix de Vente HT]]*Tx_TVA</f>
        <v>107.8336875</v>
      </c>
      <c r="N228" s="2">
        <f>+Ventes[[#This Row],[Prix de Vente HT]]+Ventes[[#This Row],[Montant TVA]]</f>
        <v>668.00868749999995</v>
      </c>
    </row>
    <row r="229" spans="1:14">
      <c r="A229" t="str">
        <f>IF(Ventes[[#This Row],[Sale_Date]]=Ventes[[#This Row],[Sale_Date]],"ID_V "&amp;TEXT(B229,"YYYY MMDD")&amp;"-"&amp;TEXT(ROW(),"000"),"ID…")</f>
        <v>ID_V YYYY 01DD-229</v>
      </c>
      <c r="B229" s="26">
        <f t="shared" si="6"/>
        <v>45303</v>
      </c>
      <c r="C229" t="str">
        <f>_xlfn.XLOOKUP(Ventes[[#This Row],[Product_Name]],Tab_Produits[Product_Line],Tab_Produits[ID_Product],"Choisir Votre Produit")</f>
        <v>ID_P Foo 0004</v>
      </c>
      <c r="D229" s="27" t="s">
        <v>513</v>
      </c>
      <c r="E229" s="27" t="str">
        <f>+Tab_Clients[[#This Row],[Client_Name]]</f>
        <v>Sita Das</v>
      </c>
      <c r="F229" s="27" t="str">
        <f>_xlfn.XLOOKUP(Ventes[[#This Row],[Client_Name]],Tab_Clients[Client_Name],Tab_Clients[Customer Type],"Nouveau")</f>
        <v>Member</v>
      </c>
      <c r="G229" s="28">
        <v>7</v>
      </c>
      <c r="H229" s="6">
        <f>_xlfn.XLOOKUP(Ventes[[#This Row],[Product_Name]],Tab_Produits[Product_Line],Tab_Produits[Coût_Unitaire],"0")</f>
        <v>54.84</v>
      </c>
      <c r="I229" s="2">
        <f t="shared" si="7"/>
        <v>383.88</v>
      </c>
      <c r="J229" s="2">
        <f>IF(AND(WORKDAY(Ventes[[#This Row],[Sale_Date]],2)&gt;=5,Ventes[[#This Row],[Quantity]]&gt;=7,+Ventes[[#This Row],[Customer Type]]="Member"),-Ventes[[#This Row],[Prix_Vente]]*TX_Remise,0)</f>
        <v>-95.97</v>
      </c>
      <c r="K229" s="2">
        <f>IF(AND(WEEKDAY(Ventes[[#This Row],[Sale_Date]],2)=7, Ventes[[#This Row],[Product_Price]]&gt;7), Ventes[[#This Row],[Prix_Vente]]*TauxMaj, 0)</f>
        <v>0</v>
      </c>
      <c r="L229" s="2">
        <f>SUM(Ventes[[#This Row],[Prix_Vente]:[Majoration]])</f>
        <v>287.90999999999997</v>
      </c>
      <c r="M229" s="2">
        <f xml:space="preserve"> Ventes[[#This Row],[Prix de Vente HT]]*Tx_TVA</f>
        <v>55.422674999999998</v>
      </c>
      <c r="N229" s="2">
        <f>+Ventes[[#This Row],[Prix de Vente HT]]+Ventes[[#This Row],[Montant TVA]]</f>
        <v>343.33267499999999</v>
      </c>
    </row>
    <row r="230" spans="1:14">
      <c r="A230" t="str">
        <f>IF(Ventes[[#This Row],[Sale_Date]]=Ventes[[#This Row],[Sale_Date]],"ID_V "&amp;TEXT(B230,"YYYY MMDD")&amp;"-"&amp;TEXT(ROW(),"000"),"ID…")</f>
        <v>ID_V YYYY 01DD-230</v>
      </c>
      <c r="B230" s="26">
        <f t="shared" si="6"/>
        <v>45304</v>
      </c>
      <c r="C230" t="str">
        <f>_xlfn.XLOOKUP(Ventes[[#This Row],[Product_Name]],Tab_Produits[Product_Line],Tab_Produits[ID_Product],"Choisir Votre Produit")</f>
        <v>ID_P Hom 0003</v>
      </c>
      <c r="D230" s="27" t="s">
        <v>512</v>
      </c>
      <c r="E230" s="27" t="str">
        <f>+Tab_Clients[[#This Row],[Client_Name]]</f>
        <v>Nikhil Mukherjee</v>
      </c>
      <c r="F230" s="27" t="str">
        <f>_xlfn.XLOOKUP(Ventes[[#This Row],[Client_Name]],Tab_Clients[Client_Name],Tab_Clients[Customer Type],"Nouveau")</f>
        <v>Member</v>
      </c>
      <c r="G230" s="28">
        <v>1</v>
      </c>
      <c r="H230" s="6">
        <f>_xlfn.XLOOKUP(Ventes[[#This Row],[Product_Name]],Tab_Produits[Product_Line],Tab_Produits[Coût_Unitaire],"0")</f>
        <v>73.56</v>
      </c>
      <c r="I230" s="2">
        <f t="shared" si="7"/>
        <v>73.56</v>
      </c>
      <c r="J230" s="2">
        <f>IF(AND(WORKDAY(Ventes[[#This Row],[Sale_Date]],2)&gt;=5,Ventes[[#This Row],[Quantity]]&gt;=7,+Ventes[[#This Row],[Customer Type]]="Member"),-Ventes[[#This Row],[Prix_Vente]]*TX_Remise,0)</f>
        <v>0</v>
      </c>
      <c r="K230" s="2">
        <f>IF(AND(WEEKDAY(Ventes[[#This Row],[Sale_Date]],2)=7, Ventes[[#This Row],[Product_Price]]&gt;7), Ventes[[#This Row],[Prix_Vente]]*TauxMaj, 0)</f>
        <v>0</v>
      </c>
      <c r="L230" s="2">
        <f>SUM(Ventes[[#This Row],[Prix_Vente]:[Majoration]])</f>
        <v>73.56</v>
      </c>
      <c r="M230" s="2">
        <f xml:space="preserve"> Ventes[[#This Row],[Prix de Vente HT]]*Tx_TVA</f>
        <v>14.160300000000001</v>
      </c>
      <c r="N230" s="2">
        <f>+Ventes[[#This Row],[Prix de Vente HT]]+Ventes[[#This Row],[Montant TVA]]</f>
        <v>87.720300000000009</v>
      </c>
    </row>
    <row r="231" spans="1:14">
      <c r="A231" t="str">
        <f>IF(Ventes[[#This Row],[Sale_Date]]=Ventes[[#This Row],[Sale_Date]],"ID_V "&amp;TEXT(B231,"YYYY MMDD")&amp;"-"&amp;TEXT(ROW(),"000"),"ID…")</f>
        <v>ID_V YYYY 01DD-231</v>
      </c>
      <c r="B231" s="26">
        <f t="shared" si="6"/>
        <v>45304</v>
      </c>
      <c r="C231" t="str">
        <f>_xlfn.XLOOKUP(Ventes[[#This Row],[Product_Name]],Tab_Produits[Product_Line],Tab_Produits[ID_Product],"Choisir Votre Produit")</f>
        <v>ID_P Hom 0003</v>
      </c>
      <c r="D231" s="27" t="s">
        <v>512</v>
      </c>
      <c r="E231" s="27" t="str">
        <f>+Tab_Clients[[#This Row],[Client_Name]]</f>
        <v>Vivaan Gupta</v>
      </c>
      <c r="F231" s="27" t="str">
        <f>_xlfn.XLOOKUP(Ventes[[#This Row],[Client_Name]],Tab_Clients[Client_Name],Tab_Clients[Customer Type],"Nouveau")</f>
        <v>Normal</v>
      </c>
      <c r="G231" s="28">
        <v>6</v>
      </c>
      <c r="H231" s="6">
        <f>_xlfn.XLOOKUP(Ventes[[#This Row],[Product_Name]],Tab_Produits[Product_Line],Tab_Produits[Coût_Unitaire],"0")</f>
        <v>73.56</v>
      </c>
      <c r="I231" s="2">
        <f t="shared" si="7"/>
        <v>441.36</v>
      </c>
      <c r="J231" s="2">
        <f>IF(AND(WORKDAY(Ventes[[#This Row],[Sale_Date]],2)&gt;=5,Ventes[[#This Row],[Quantity]]&gt;=7,+Ventes[[#This Row],[Customer Type]]="Member"),-Ventes[[#This Row],[Prix_Vente]]*TX_Remise,0)</f>
        <v>0</v>
      </c>
      <c r="K231" s="2">
        <f>IF(AND(WEEKDAY(Ventes[[#This Row],[Sale_Date]],2)=7, Ventes[[#This Row],[Product_Price]]&gt;7), Ventes[[#This Row],[Prix_Vente]]*TauxMaj, 0)</f>
        <v>0</v>
      </c>
      <c r="L231" s="2">
        <f>SUM(Ventes[[#This Row],[Prix_Vente]:[Majoration]])</f>
        <v>441.36</v>
      </c>
      <c r="M231" s="2">
        <f xml:space="preserve"> Ventes[[#This Row],[Prix de Vente HT]]*Tx_TVA</f>
        <v>84.961800000000011</v>
      </c>
      <c r="N231" s="2">
        <f>+Ventes[[#This Row],[Prix de Vente HT]]+Ventes[[#This Row],[Montant TVA]]</f>
        <v>526.32180000000005</v>
      </c>
    </row>
    <row r="232" spans="1:14">
      <c r="A232" t="str">
        <f>IF(Ventes[[#This Row],[Sale_Date]]=Ventes[[#This Row],[Sale_Date]],"ID_V "&amp;TEXT(B232,"YYYY MMDD")&amp;"-"&amp;TEXT(ROW(),"000"),"ID…")</f>
        <v>ID_V YYYY 01DD-232</v>
      </c>
      <c r="B232" s="26">
        <f t="shared" si="6"/>
        <v>45304</v>
      </c>
      <c r="C232" t="str">
        <f>_xlfn.XLOOKUP(Ventes[[#This Row],[Product_Name]],Tab_Produits[Product_Line],Tab_Produits[ID_Product],"Choisir Votre Produit")</f>
        <v>ID_P Hea 0001</v>
      </c>
      <c r="D232" s="27" t="s">
        <v>510</v>
      </c>
      <c r="E232" s="27" t="str">
        <f>+Tab_Clients[[#This Row],[Client_Name]]</f>
        <v>Ajay Nair</v>
      </c>
      <c r="F232" s="27" t="str">
        <f>_xlfn.XLOOKUP(Ventes[[#This Row],[Client_Name]],Tab_Clients[Client_Name],Tab_Clients[Customer Type],"Nouveau")</f>
        <v>Member</v>
      </c>
      <c r="G232" s="28">
        <v>4</v>
      </c>
      <c r="H232" s="6">
        <f>_xlfn.XLOOKUP(Ventes[[#This Row],[Product_Name]],Tab_Produits[Product_Line],Tab_Produits[Coût_Unitaire],"0")</f>
        <v>74.69</v>
      </c>
      <c r="I232" s="2">
        <f t="shared" si="7"/>
        <v>298.76</v>
      </c>
      <c r="J232" s="2">
        <f>IF(AND(WORKDAY(Ventes[[#This Row],[Sale_Date]],2)&gt;=5,Ventes[[#This Row],[Quantity]]&gt;=7,+Ventes[[#This Row],[Customer Type]]="Member"),-Ventes[[#This Row],[Prix_Vente]]*TX_Remise,0)</f>
        <v>0</v>
      </c>
      <c r="K232" s="2">
        <f>IF(AND(WEEKDAY(Ventes[[#This Row],[Sale_Date]],2)=7, Ventes[[#This Row],[Product_Price]]&gt;7), Ventes[[#This Row],[Prix_Vente]]*TauxMaj, 0)</f>
        <v>0</v>
      </c>
      <c r="L232" s="2">
        <f>SUM(Ventes[[#This Row],[Prix_Vente]:[Majoration]])</f>
        <v>298.76</v>
      </c>
      <c r="M232" s="2">
        <f xml:space="preserve"> Ventes[[#This Row],[Prix de Vente HT]]*Tx_TVA</f>
        <v>57.511299999999999</v>
      </c>
      <c r="N232" s="2">
        <f>+Ventes[[#This Row],[Prix de Vente HT]]+Ventes[[#This Row],[Montant TVA]]</f>
        <v>356.2713</v>
      </c>
    </row>
    <row r="233" spans="1:14">
      <c r="A233" t="str">
        <f>IF(Ventes[[#This Row],[Sale_Date]]=Ventes[[#This Row],[Sale_Date]],"ID_V "&amp;TEXT(B233,"YYYY MMDD")&amp;"-"&amp;TEXT(ROW(),"000"),"ID…")</f>
        <v>ID_V YYYY 01DD-233</v>
      </c>
      <c r="B233" s="26">
        <f t="shared" si="6"/>
        <v>45304</v>
      </c>
      <c r="C233" t="str">
        <f>_xlfn.XLOOKUP(Ventes[[#This Row],[Product_Name]],Tab_Produits[Product_Line],Tab_Produits[ID_Product],"Choisir Votre Produit")</f>
        <v>ID_P Foo 0004</v>
      </c>
      <c r="D233" s="27" t="s">
        <v>513</v>
      </c>
      <c r="E233" s="27" t="str">
        <f>+Tab_Clients[[#This Row],[Client_Name]]</f>
        <v>Pooja Verma</v>
      </c>
      <c r="F233" s="27" t="str">
        <f>_xlfn.XLOOKUP(Ventes[[#This Row],[Client_Name]],Tab_Clients[Client_Name],Tab_Clients[Customer Type],"Nouveau")</f>
        <v>Member</v>
      </c>
      <c r="G233" s="28">
        <v>5</v>
      </c>
      <c r="H233" s="6">
        <f>_xlfn.XLOOKUP(Ventes[[#This Row],[Product_Name]],Tab_Produits[Product_Line],Tab_Produits[Coût_Unitaire],"0")</f>
        <v>54.84</v>
      </c>
      <c r="I233" s="2">
        <f t="shared" si="7"/>
        <v>274.20000000000005</v>
      </c>
      <c r="J233" s="2">
        <f>IF(AND(WORKDAY(Ventes[[#This Row],[Sale_Date]],2)&gt;=5,Ventes[[#This Row],[Quantity]]&gt;=7,+Ventes[[#This Row],[Customer Type]]="Member"),-Ventes[[#This Row],[Prix_Vente]]*TX_Remise,0)</f>
        <v>0</v>
      </c>
      <c r="K233" s="2">
        <f>IF(AND(WEEKDAY(Ventes[[#This Row],[Sale_Date]],2)=7, Ventes[[#This Row],[Product_Price]]&gt;7), Ventes[[#This Row],[Prix_Vente]]*TauxMaj, 0)</f>
        <v>0</v>
      </c>
      <c r="L233" s="2">
        <f>SUM(Ventes[[#This Row],[Prix_Vente]:[Majoration]])</f>
        <v>274.20000000000005</v>
      </c>
      <c r="M233" s="2">
        <f xml:space="preserve"> Ventes[[#This Row],[Prix de Vente HT]]*Tx_TVA</f>
        <v>52.783500000000011</v>
      </c>
      <c r="N233" s="2">
        <f>+Ventes[[#This Row],[Prix de Vente HT]]+Ventes[[#This Row],[Montant TVA]]</f>
        <v>326.98350000000005</v>
      </c>
    </row>
    <row r="234" spans="1:14">
      <c r="A234" t="str">
        <f>IF(Ventes[[#This Row],[Sale_Date]]=Ventes[[#This Row],[Sale_Date]],"ID_V "&amp;TEXT(B234,"YYYY MMDD")&amp;"-"&amp;TEXT(ROW(),"000"),"ID…")</f>
        <v>ID_V YYYY 01DD-234</v>
      </c>
      <c r="B234" s="26">
        <f t="shared" si="6"/>
        <v>45305</v>
      </c>
      <c r="C234" t="str">
        <f>_xlfn.XLOOKUP(Ventes[[#This Row],[Product_Name]],Tab_Produits[Product_Line],Tab_Produits[ID_Product],"Choisir Votre Produit")</f>
        <v>ID_P Hom 0003</v>
      </c>
      <c r="D234" s="27" t="s">
        <v>512</v>
      </c>
      <c r="E234" s="27" t="str">
        <f>+Tab_Clients[[#This Row],[Client_Name]]</f>
        <v>Rakesh Banerjee</v>
      </c>
      <c r="F234" s="27" t="str">
        <f>_xlfn.XLOOKUP(Ventes[[#This Row],[Client_Name]],Tab_Clients[Client_Name],Tab_Clients[Customer Type],"Nouveau")</f>
        <v>Member</v>
      </c>
      <c r="G234" s="28">
        <v>5</v>
      </c>
      <c r="H234" s="6">
        <f>_xlfn.XLOOKUP(Ventes[[#This Row],[Product_Name]],Tab_Produits[Product_Line],Tab_Produits[Coût_Unitaire],"0")</f>
        <v>73.56</v>
      </c>
      <c r="I234" s="2">
        <f t="shared" si="7"/>
        <v>367.8</v>
      </c>
      <c r="J234" s="2">
        <f>IF(AND(WORKDAY(Ventes[[#This Row],[Sale_Date]],2)&gt;=5,Ventes[[#This Row],[Quantity]]&gt;=7,+Ventes[[#This Row],[Customer Type]]="Member"),-Ventes[[#This Row],[Prix_Vente]]*TX_Remise,0)</f>
        <v>0</v>
      </c>
      <c r="K234" s="2">
        <f>IF(AND(WEEKDAY(Ventes[[#This Row],[Sale_Date]],2)=7, Ventes[[#This Row],[Product_Price]]&gt;7), Ventes[[#This Row],[Prix_Vente]]*TauxMaj, 0)</f>
        <v>7.3560000000000008</v>
      </c>
      <c r="L234" s="2">
        <f>SUM(Ventes[[#This Row],[Prix_Vente]:[Majoration]])</f>
        <v>375.15600000000001</v>
      </c>
      <c r="M234" s="2">
        <f xml:space="preserve"> Ventes[[#This Row],[Prix de Vente HT]]*Tx_TVA</f>
        <v>72.217529999999996</v>
      </c>
      <c r="N234" s="2">
        <f>+Ventes[[#This Row],[Prix de Vente HT]]+Ventes[[#This Row],[Montant TVA]]</f>
        <v>447.37353000000002</v>
      </c>
    </row>
    <row r="235" spans="1:14">
      <c r="A235" t="str">
        <f>IF(Ventes[[#This Row],[Sale_Date]]=Ventes[[#This Row],[Sale_Date]],"ID_V "&amp;TEXT(B235,"YYYY MMDD")&amp;"-"&amp;TEXT(ROW(),"000"),"ID…")</f>
        <v>ID_V YYYY 01DD-235</v>
      </c>
      <c r="B235" s="26">
        <f t="shared" si="6"/>
        <v>45305</v>
      </c>
      <c r="C235" t="str">
        <f>_xlfn.XLOOKUP(Ventes[[#This Row],[Product_Name]],Tab_Produits[Product_Line],Tab_Produits[ID_Product],"Choisir Votre Produit")</f>
        <v>ID_P Hom 0003</v>
      </c>
      <c r="D235" s="27" t="s">
        <v>512</v>
      </c>
      <c r="E235" s="27" t="str">
        <f>+Tab_Clients[[#This Row],[Client_Name]]</f>
        <v>Manish Verma</v>
      </c>
      <c r="F235" s="27" t="str">
        <f>_xlfn.XLOOKUP(Ventes[[#This Row],[Client_Name]],Tab_Clients[Client_Name],Tab_Clients[Customer Type],"Nouveau")</f>
        <v>Normal</v>
      </c>
      <c r="G235" s="28">
        <v>10</v>
      </c>
      <c r="H235" s="6">
        <f>_xlfn.XLOOKUP(Ventes[[#This Row],[Product_Name]],Tab_Produits[Product_Line],Tab_Produits[Coût_Unitaire],"0")</f>
        <v>73.56</v>
      </c>
      <c r="I235" s="2">
        <f t="shared" si="7"/>
        <v>735.6</v>
      </c>
      <c r="J235" s="2">
        <f>IF(AND(WORKDAY(Ventes[[#This Row],[Sale_Date]],2)&gt;=5,Ventes[[#This Row],[Quantity]]&gt;=7,+Ventes[[#This Row],[Customer Type]]="Member"),-Ventes[[#This Row],[Prix_Vente]]*TX_Remise,0)</f>
        <v>0</v>
      </c>
      <c r="K235" s="2">
        <f>IF(AND(WEEKDAY(Ventes[[#This Row],[Sale_Date]],2)=7, Ventes[[#This Row],[Product_Price]]&gt;7), Ventes[[#This Row],[Prix_Vente]]*TauxMaj, 0)</f>
        <v>14.712000000000002</v>
      </c>
      <c r="L235" s="2">
        <f>SUM(Ventes[[#This Row],[Prix_Vente]:[Majoration]])</f>
        <v>750.31200000000001</v>
      </c>
      <c r="M235" s="2">
        <f xml:space="preserve"> Ventes[[#This Row],[Prix de Vente HT]]*Tx_TVA</f>
        <v>144.43505999999999</v>
      </c>
      <c r="N235" s="2">
        <f>+Ventes[[#This Row],[Prix de Vente HT]]+Ventes[[#This Row],[Montant TVA]]</f>
        <v>894.74706000000003</v>
      </c>
    </row>
    <row r="236" spans="1:14">
      <c r="A236" t="str">
        <f>IF(Ventes[[#This Row],[Sale_Date]]=Ventes[[#This Row],[Sale_Date]],"ID_V "&amp;TEXT(B236,"YYYY MMDD")&amp;"-"&amp;TEXT(ROW(),"000"),"ID…")</f>
        <v>ID_V YYYY 01DD-236</v>
      </c>
      <c r="B236" s="26">
        <f t="shared" si="6"/>
        <v>45305</v>
      </c>
      <c r="C236" t="str">
        <f>_xlfn.XLOOKUP(Ventes[[#This Row],[Product_Name]],Tab_Produits[Product_Line],Tab_Produits[ID_Product],"Choisir Votre Produit")</f>
        <v>ID_P Hea 0001</v>
      </c>
      <c r="D236" s="27" t="s">
        <v>510</v>
      </c>
      <c r="E236" s="27" t="str">
        <f>+Tab_Clients[[#This Row],[Client_Name]]</f>
        <v>Pooja Malhotra</v>
      </c>
      <c r="F236" s="27" t="str">
        <f>_xlfn.XLOOKUP(Ventes[[#This Row],[Client_Name]],Tab_Clients[Client_Name],Tab_Clients[Customer Type],"Nouveau")</f>
        <v>Member</v>
      </c>
      <c r="G236" s="28">
        <v>10</v>
      </c>
      <c r="H236" s="6">
        <f>_xlfn.XLOOKUP(Ventes[[#This Row],[Product_Name]],Tab_Produits[Product_Line],Tab_Produits[Coût_Unitaire],"0")</f>
        <v>74.69</v>
      </c>
      <c r="I236" s="2">
        <f t="shared" si="7"/>
        <v>746.9</v>
      </c>
      <c r="J236" s="2">
        <f>IF(AND(WORKDAY(Ventes[[#This Row],[Sale_Date]],2)&gt;=5,Ventes[[#This Row],[Quantity]]&gt;=7,+Ventes[[#This Row],[Customer Type]]="Member"),-Ventes[[#This Row],[Prix_Vente]]*TX_Remise,0)</f>
        <v>-186.72499999999999</v>
      </c>
      <c r="K236" s="2">
        <f>IF(AND(WEEKDAY(Ventes[[#This Row],[Sale_Date]],2)=7, Ventes[[#This Row],[Product_Price]]&gt;7), Ventes[[#This Row],[Prix_Vente]]*TauxMaj, 0)</f>
        <v>14.938000000000001</v>
      </c>
      <c r="L236" s="2">
        <f>SUM(Ventes[[#This Row],[Prix_Vente]:[Majoration]])</f>
        <v>575.11299999999994</v>
      </c>
      <c r="M236" s="2">
        <f xml:space="preserve"> Ventes[[#This Row],[Prix de Vente HT]]*Tx_TVA</f>
        <v>110.70925249999999</v>
      </c>
      <c r="N236" s="2">
        <f>+Ventes[[#This Row],[Prix de Vente HT]]+Ventes[[#This Row],[Montant TVA]]</f>
        <v>685.82225249999988</v>
      </c>
    </row>
    <row r="237" spans="1:14">
      <c r="A237" t="str">
        <f>IF(Ventes[[#This Row],[Sale_Date]]=Ventes[[#This Row],[Sale_Date]],"ID_V "&amp;TEXT(B237,"YYYY MMDD")&amp;"-"&amp;TEXT(ROW(),"000"),"ID…")</f>
        <v>ID_V YYYY 01DD-237</v>
      </c>
      <c r="B237" s="26">
        <f t="shared" si="6"/>
        <v>45305</v>
      </c>
      <c r="C237" t="str">
        <f>_xlfn.XLOOKUP(Ventes[[#This Row],[Product_Name]],Tab_Produits[Product_Line],Tab_Produits[ID_Product],"Choisir Votre Produit")</f>
        <v>ID_P Foo 0004</v>
      </c>
      <c r="D237" s="27" t="s">
        <v>513</v>
      </c>
      <c r="E237" s="27" t="str">
        <f>+Tab_Clients[[#This Row],[Client_Name]]</f>
        <v>Arjun Patel</v>
      </c>
      <c r="F237" s="27" t="str">
        <f>_xlfn.XLOOKUP(Ventes[[#This Row],[Client_Name]],Tab_Clients[Client_Name],Tab_Clients[Customer Type],"Nouveau")</f>
        <v>Member</v>
      </c>
      <c r="G237" s="28">
        <v>4</v>
      </c>
      <c r="H237" s="6">
        <f>_xlfn.XLOOKUP(Ventes[[#This Row],[Product_Name]],Tab_Produits[Product_Line],Tab_Produits[Coût_Unitaire],"0")</f>
        <v>54.84</v>
      </c>
      <c r="I237" s="2">
        <f t="shared" si="7"/>
        <v>219.36</v>
      </c>
      <c r="J237" s="2">
        <f>IF(AND(WORKDAY(Ventes[[#This Row],[Sale_Date]],2)&gt;=5,Ventes[[#This Row],[Quantity]]&gt;=7,+Ventes[[#This Row],[Customer Type]]="Member"),-Ventes[[#This Row],[Prix_Vente]]*TX_Remise,0)</f>
        <v>0</v>
      </c>
      <c r="K237" s="2">
        <f>IF(AND(WEEKDAY(Ventes[[#This Row],[Sale_Date]],2)=7, Ventes[[#This Row],[Product_Price]]&gt;7), Ventes[[#This Row],[Prix_Vente]]*TauxMaj, 0)</f>
        <v>4.3872</v>
      </c>
      <c r="L237" s="2">
        <f>SUM(Ventes[[#This Row],[Prix_Vente]:[Majoration]])</f>
        <v>223.74720000000002</v>
      </c>
      <c r="M237" s="2">
        <f xml:space="preserve"> Ventes[[#This Row],[Prix de Vente HT]]*Tx_TVA</f>
        <v>43.071336000000002</v>
      </c>
      <c r="N237" s="2">
        <f>+Ventes[[#This Row],[Prix de Vente HT]]+Ventes[[#This Row],[Montant TVA]]</f>
        <v>266.81853599999999</v>
      </c>
    </row>
    <row r="238" spans="1:14">
      <c r="A238" t="str">
        <f>IF(Ventes[[#This Row],[Sale_Date]]=Ventes[[#This Row],[Sale_Date]],"ID_V "&amp;TEXT(B238,"YYYY MMDD")&amp;"-"&amp;TEXT(ROW(),"000"),"ID…")</f>
        <v>ID_V YYYY 01DD-238</v>
      </c>
      <c r="B238" s="26">
        <f t="shared" si="6"/>
        <v>45306</v>
      </c>
      <c r="C238" t="str">
        <f>_xlfn.XLOOKUP(Ventes[[#This Row],[Product_Name]],Tab_Produits[Product_Line],Tab_Produits[ID_Product],"Choisir Votre Produit")</f>
        <v>ID_P Hom 0003</v>
      </c>
      <c r="D238" s="27" t="s">
        <v>512</v>
      </c>
      <c r="E238" s="27" t="str">
        <f>+Tab_Clients[[#This Row],[Client_Name]]</f>
        <v>Aditya Sharma</v>
      </c>
      <c r="F238" s="27" t="str">
        <f>_xlfn.XLOOKUP(Ventes[[#This Row],[Client_Name]],Tab_Clients[Client_Name],Tab_Clients[Customer Type],"Nouveau")</f>
        <v>Member</v>
      </c>
      <c r="G238" s="28">
        <v>10</v>
      </c>
      <c r="H238" s="6">
        <f>_xlfn.XLOOKUP(Ventes[[#This Row],[Product_Name]],Tab_Produits[Product_Line],Tab_Produits[Coût_Unitaire],"0")</f>
        <v>73.56</v>
      </c>
      <c r="I238" s="2">
        <f t="shared" si="7"/>
        <v>735.6</v>
      </c>
      <c r="J238" s="2">
        <f>IF(AND(WORKDAY(Ventes[[#This Row],[Sale_Date]],2)&gt;=5,Ventes[[#This Row],[Quantity]]&gt;=7,+Ventes[[#This Row],[Customer Type]]="Member"),-Ventes[[#This Row],[Prix_Vente]]*TX_Remise,0)</f>
        <v>-183.9</v>
      </c>
      <c r="K238" s="2">
        <f>IF(AND(WEEKDAY(Ventes[[#This Row],[Sale_Date]],2)=7, Ventes[[#This Row],[Product_Price]]&gt;7), Ventes[[#This Row],[Prix_Vente]]*TauxMaj, 0)</f>
        <v>0</v>
      </c>
      <c r="L238" s="2">
        <f>SUM(Ventes[[#This Row],[Prix_Vente]:[Majoration]])</f>
        <v>551.70000000000005</v>
      </c>
      <c r="M238" s="2">
        <f xml:space="preserve"> Ventes[[#This Row],[Prix de Vente HT]]*Tx_TVA</f>
        <v>106.20225000000001</v>
      </c>
      <c r="N238" s="2">
        <f>+Ventes[[#This Row],[Prix de Vente HT]]+Ventes[[#This Row],[Montant TVA]]</f>
        <v>657.90225000000009</v>
      </c>
    </row>
    <row r="239" spans="1:14">
      <c r="A239" t="str">
        <f>IF(Ventes[[#This Row],[Sale_Date]]=Ventes[[#This Row],[Sale_Date]],"ID_V "&amp;TEXT(B239,"YYYY MMDD")&amp;"-"&amp;TEXT(ROW(),"000"),"ID…")</f>
        <v>ID_V YYYY 01DD-239</v>
      </c>
      <c r="B239" s="26">
        <f t="shared" si="6"/>
        <v>45306</v>
      </c>
      <c r="C239" t="str">
        <f>_xlfn.XLOOKUP(Ventes[[#This Row],[Product_Name]],Tab_Produits[Product_Line],Tab_Produits[ID_Product],"Choisir Votre Produit")</f>
        <v>ID_P Hom 0003</v>
      </c>
      <c r="D239" s="27" t="s">
        <v>512</v>
      </c>
      <c r="E239" s="27" t="str">
        <f>+Tab_Clients[[#This Row],[Client_Name]]</f>
        <v>Isha Rao</v>
      </c>
      <c r="F239" s="27" t="str">
        <f>_xlfn.XLOOKUP(Ventes[[#This Row],[Client_Name]],Tab_Clients[Client_Name],Tab_Clients[Customer Type],"Nouveau")</f>
        <v>Normal</v>
      </c>
      <c r="G239" s="28">
        <v>9</v>
      </c>
      <c r="H239" s="6">
        <f>_xlfn.XLOOKUP(Ventes[[#This Row],[Product_Name]],Tab_Produits[Product_Line],Tab_Produits[Coût_Unitaire],"0")</f>
        <v>73.56</v>
      </c>
      <c r="I239" s="2">
        <f t="shared" si="7"/>
        <v>662.04</v>
      </c>
      <c r="J239" s="2">
        <f>IF(AND(WORKDAY(Ventes[[#This Row],[Sale_Date]],2)&gt;=5,Ventes[[#This Row],[Quantity]]&gt;=7,+Ventes[[#This Row],[Customer Type]]="Member"),-Ventes[[#This Row],[Prix_Vente]]*TX_Remise,0)</f>
        <v>0</v>
      </c>
      <c r="K239" s="2">
        <f>IF(AND(WEEKDAY(Ventes[[#This Row],[Sale_Date]],2)=7, Ventes[[#This Row],[Product_Price]]&gt;7), Ventes[[#This Row],[Prix_Vente]]*TauxMaj, 0)</f>
        <v>0</v>
      </c>
      <c r="L239" s="2">
        <f>SUM(Ventes[[#This Row],[Prix_Vente]:[Majoration]])</f>
        <v>662.04</v>
      </c>
      <c r="M239" s="2">
        <f xml:space="preserve"> Ventes[[#This Row],[Prix de Vente HT]]*Tx_TVA</f>
        <v>127.4427</v>
      </c>
      <c r="N239" s="2">
        <f>+Ventes[[#This Row],[Prix de Vente HT]]+Ventes[[#This Row],[Montant TVA]]</f>
        <v>789.48270000000002</v>
      </c>
    </row>
    <row r="240" spans="1:14">
      <c r="A240" t="str">
        <f>IF(Ventes[[#This Row],[Sale_Date]]=Ventes[[#This Row],[Sale_Date]],"ID_V "&amp;TEXT(B240,"YYYY MMDD")&amp;"-"&amp;TEXT(ROW(),"000"),"ID…")</f>
        <v>ID_V YYYY 01DD-240</v>
      </c>
      <c r="B240" s="26">
        <f t="shared" si="6"/>
        <v>45306</v>
      </c>
      <c r="C240" t="str">
        <f>_xlfn.XLOOKUP(Ventes[[#This Row],[Product_Name]],Tab_Produits[Product_Line],Tab_Produits[ID_Product],"Choisir Votre Produit")</f>
        <v>ID_P Hea 0001</v>
      </c>
      <c r="D240" s="27" t="s">
        <v>510</v>
      </c>
      <c r="E240" s="27" t="str">
        <f>+Tab_Clients[[#This Row],[Client_Name]]</f>
        <v>Sanjay Rao</v>
      </c>
      <c r="F240" s="27" t="str">
        <f>_xlfn.XLOOKUP(Ventes[[#This Row],[Client_Name]],Tab_Clients[Client_Name],Tab_Clients[Customer Type],"Nouveau")</f>
        <v>Member</v>
      </c>
      <c r="G240" s="28">
        <v>2</v>
      </c>
      <c r="H240" s="6">
        <f>_xlfn.XLOOKUP(Ventes[[#This Row],[Product_Name]],Tab_Produits[Product_Line],Tab_Produits[Coût_Unitaire],"0")</f>
        <v>74.69</v>
      </c>
      <c r="I240" s="2">
        <f t="shared" si="7"/>
        <v>149.38</v>
      </c>
      <c r="J240" s="2">
        <f>IF(AND(WORKDAY(Ventes[[#This Row],[Sale_Date]],2)&gt;=5,Ventes[[#This Row],[Quantity]]&gt;=7,+Ventes[[#This Row],[Customer Type]]="Member"),-Ventes[[#This Row],[Prix_Vente]]*TX_Remise,0)</f>
        <v>0</v>
      </c>
      <c r="K240" s="2">
        <f>IF(AND(WEEKDAY(Ventes[[#This Row],[Sale_Date]],2)=7, Ventes[[#This Row],[Product_Price]]&gt;7), Ventes[[#This Row],[Prix_Vente]]*TauxMaj, 0)</f>
        <v>0</v>
      </c>
      <c r="L240" s="2">
        <f>SUM(Ventes[[#This Row],[Prix_Vente]:[Majoration]])</f>
        <v>149.38</v>
      </c>
      <c r="M240" s="2">
        <f xml:space="preserve"> Ventes[[#This Row],[Prix de Vente HT]]*Tx_TVA</f>
        <v>28.755649999999999</v>
      </c>
      <c r="N240" s="2">
        <f>+Ventes[[#This Row],[Prix de Vente HT]]+Ventes[[#This Row],[Montant TVA]]</f>
        <v>178.13565</v>
      </c>
    </row>
    <row r="241" spans="1:14">
      <c r="A241" t="str">
        <f>IF(Ventes[[#This Row],[Sale_Date]]=Ventes[[#This Row],[Sale_Date]],"ID_V "&amp;TEXT(B241,"YYYY MMDD")&amp;"-"&amp;TEXT(ROW(),"000"),"ID…")</f>
        <v>ID_V YYYY 01DD-241</v>
      </c>
      <c r="B241" s="26">
        <f t="shared" si="6"/>
        <v>45306</v>
      </c>
      <c r="C241" t="str">
        <f>_xlfn.XLOOKUP(Ventes[[#This Row],[Product_Name]],Tab_Produits[Product_Line],Tab_Produits[ID_Product],"Choisir Votre Produit")</f>
        <v>ID_P Foo 0004</v>
      </c>
      <c r="D241" s="27" t="s">
        <v>513</v>
      </c>
      <c r="E241" s="27" t="str">
        <f>+Tab_Clients[[#This Row],[Client_Name]]</f>
        <v>Riya Verma</v>
      </c>
      <c r="F241" s="27" t="str">
        <f>_xlfn.XLOOKUP(Ventes[[#This Row],[Client_Name]],Tab_Clients[Client_Name],Tab_Clients[Customer Type],"Nouveau")</f>
        <v>Member</v>
      </c>
      <c r="G241" s="28">
        <v>10</v>
      </c>
      <c r="H241" s="6">
        <f>_xlfn.XLOOKUP(Ventes[[#This Row],[Product_Name]],Tab_Produits[Product_Line],Tab_Produits[Coût_Unitaire],"0")</f>
        <v>54.84</v>
      </c>
      <c r="I241" s="2">
        <f t="shared" si="7"/>
        <v>548.40000000000009</v>
      </c>
      <c r="J241" s="2">
        <f>IF(AND(WORKDAY(Ventes[[#This Row],[Sale_Date]],2)&gt;=5,Ventes[[#This Row],[Quantity]]&gt;=7,+Ventes[[#This Row],[Customer Type]]="Member"),-Ventes[[#This Row],[Prix_Vente]]*TX_Remise,0)</f>
        <v>-137.10000000000002</v>
      </c>
      <c r="K241" s="2">
        <f>IF(AND(WEEKDAY(Ventes[[#This Row],[Sale_Date]],2)=7, Ventes[[#This Row],[Product_Price]]&gt;7), Ventes[[#This Row],[Prix_Vente]]*TauxMaj, 0)</f>
        <v>0</v>
      </c>
      <c r="L241" s="2">
        <f>SUM(Ventes[[#This Row],[Prix_Vente]:[Majoration]])</f>
        <v>411.30000000000007</v>
      </c>
      <c r="M241" s="2">
        <f xml:space="preserve"> Ventes[[#This Row],[Prix de Vente HT]]*Tx_TVA</f>
        <v>79.17525000000002</v>
      </c>
      <c r="N241" s="2">
        <f>+Ventes[[#This Row],[Prix de Vente HT]]+Ventes[[#This Row],[Montant TVA]]</f>
        <v>490.47525000000007</v>
      </c>
    </row>
    <row r="242" spans="1:14">
      <c r="A242" t="str">
        <f>IF(Ventes[[#This Row],[Sale_Date]]=Ventes[[#This Row],[Sale_Date]],"ID_V "&amp;TEXT(B242,"YYYY MMDD")&amp;"-"&amp;TEXT(ROW(),"000"),"ID…")</f>
        <v>ID_V YYYY 01DD-242</v>
      </c>
      <c r="B242" s="26">
        <f t="shared" si="6"/>
        <v>45307</v>
      </c>
      <c r="C242" t="str">
        <f>_xlfn.XLOOKUP(Ventes[[#This Row],[Product_Name]],Tab_Produits[Product_Line],Tab_Produits[ID_Product],"Choisir Votre Produit")</f>
        <v>ID_P Hom 0003</v>
      </c>
      <c r="D242" s="27" t="s">
        <v>512</v>
      </c>
      <c r="E242" s="27" t="str">
        <f>+Tab_Clients[[#This Row],[Client_Name]]</f>
        <v>Aarav Sharma</v>
      </c>
      <c r="F242" s="27" t="str">
        <f>_xlfn.XLOOKUP(Ventes[[#This Row],[Client_Name]],Tab_Clients[Client_Name],Tab_Clients[Customer Type],"Nouveau")</f>
        <v>Member</v>
      </c>
      <c r="G242" s="28">
        <v>8</v>
      </c>
      <c r="H242" s="6">
        <f>_xlfn.XLOOKUP(Ventes[[#This Row],[Product_Name]],Tab_Produits[Product_Line],Tab_Produits[Coût_Unitaire],"0")</f>
        <v>73.56</v>
      </c>
      <c r="I242" s="2">
        <f t="shared" si="7"/>
        <v>588.48</v>
      </c>
      <c r="J242" s="2">
        <f>IF(AND(WORKDAY(Ventes[[#This Row],[Sale_Date]],2)&gt;=5,Ventes[[#This Row],[Quantity]]&gt;=7,+Ventes[[#This Row],[Customer Type]]="Member"),-Ventes[[#This Row],[Prix_Vente]]*TX_Remise,0)</f>
        <v>-147.12</v>
      </c>
      <c r="K242" s="2">
        <f>IF(AND(WEEKDAY(Ventes[[#This Row],[Sale_Date]],2)=7, Ventes[[#This Row],[Product_Price]]&gt;7), Ventes[[#This Row],[Prix_Vente]]*TauxMaj, 0)</f>
        <v>0</v>
      </c>
      <c r="L242" s="2">
        <f>SUM(Ventes[[#This Row],[Prix_Vente]:[Majoration]])</f>
        <v>441.36</v>
      </c>
      <c r="M242" s="2">
        <f xml:space="preserve"> Ventes[[#This Row],[Prix de Vente HT]]*Tx_TVA</f>
        <v>84.961800000000011</v>
      </c>
      <c r="N242" s="2">
        <f>+Ventes[[#This Row],[Prix de Vente HT]]+Ventes[[#This Row],[Montant TVA]]</f>
        <v>526.32180000000005</v>
      </c>
    </row>
    <row r="243" spans="1:14">
      <c r="A243" t="str">
        <f>IF(Ventes[[#This Row],[Sale_Date]]=Ventes[[#This Row],[Sale_Date]],"ID_V "&amp;TEXT(B243,"YYYY MMDD")&amp;"-"&amp;TEXT(ROW(),"000"),"ID…")</f>
        <v>ID_V YYYY 01DD-243</v>
      </c>
      <c r="B243" s="26">
        <f t="shared" si="6"/>
        <v>45307</v>
      </c>
      <c r="C243" t="str">
        <f>_xlfn.XLOOKUP(Ventes[[#This Row],[Product_Name]],Tab_Produits[Product_Line],Tab_Produits[ID_Product],"Choisir Votre Produit")</f>
        <v>ID_P Hom 0003</v>
      </c>
      <c r="D243" s="27" t="s">
        <v>512</v>
      </c>
      <c r="E243" s="27" t="str">
        <f>+Tab_Clients[[#This Row],[Client_Name]]</f>
        <v>Riya Mehta</v>
      </c>
      <c r="F243" s="27" t="str">
        <f>_xlfn.XLOOKUP(Ventes[[#This Row],[Client_Name]],Tab_Clients[Client_Name],Tab_Clients[Customer Type],"Nouveau")</f>
        <v>Normal</v>
      </c>
      <c r="G243" s="28">
        <v>10</v>
      </c>
      <c r="H243" s="6">
        <f>_xlfn.XLOOKUP(Ventes[[#This Row],[Product_Name]],Tab_Produits[Product_Line],Tab_Produits[Coût_Unitaire],"0")</f>
        <v>73.56</v>
      </c>
      <c r="I243" s="2">
        <f t="shared" si="7"/>
        <v>735.6</v>
      </c>
      <c r="J243" s="2">
        <f>IF(AND(WORKDAY(Ventes[[#This Row],[Sale_Date]],2)&gt;=5,Ventes[[#This Row],[Quantity]]&gt;=7,+Ventes[[#This Row],[Customer Type]]="Member"),-Ventes[[#This Row],[Prix_Vente]]*TX_Remise,0)</f>
        <v>0</v>
      </c>
      <c r="K243" s="2">
        <f>IF(AND(WEEKDAY(Ventes[[#This Row],[Sale_Date]],2)=7, Ventes[[#This Row],[Product_Price]]&gt;7), Ventes[[#This Row],[Prix_Vente]]*TauxMaj, 0)</f>
        <v>0</v>
      </c>
      <c r="L243" s="2">
        <f>SUM(Ventes[[#This Row],[Prix_Vente]:[Majoration]])</f>
        <v>735.6</v>
      </c>
      <c r="M243" s="2">
        <f xml:space="preserve"> Ventes[[#This Row],[Prix de Vente HT]]*Tx_TVA</f>
        <v>141.60300000000001</v>
      </c>
      <c r="N243" s="2">
        <f>+Ventes[[#This Row],[Prix de Vente HT]]+Ventes[[#This Row],[Montant TVA]]</f>
        <v>877.20299999999997</v>
      </c>
    </row>
    <row r="244" spans="1:14">
      <c r="A244" t="str">
        <f>IF(Ventes[[#This Row],[Sale_Date]]=Ventes[[#This Row],[Sale_Date]],"ID_V "&amp;TEXT(B244,"YYYY MMDD")&amp;"-"&amp;TEXT(ROW(),"000"),"ID…")</f>
        <v>ID_V YYYY 01DD-244</v>
      </c>
      <c r="B244" s="26">
        <f t="shared" si="6"/>
        <v>45307</v>
      </c>
      <c r="C244" t="str">
        <f>_xlfn.XLOOKUP(Ventes[[#This Row],[Product_Name]],Tab_Produits[Product_Line],Tab_Produits[ID_Product],"Choisir Votre Produit")</f>
        <v>ID_P Hea 0001</v>
      </c>
      <c r="D244" s="27" t="s">
        <v>510</v>
      </c>
      <c r="E244" s="27" t="str">
        <f>+Tab_Clients[[#This Row],[Client_Name]]</f>
        <v>Amit Mehta</v>
      </c>
      <c r="F244" s="27" t="str">
        <f>_xlfn.XLOOKUP(Ventes[[#This Row],[Client_Name]],Tab_Clients[Client_Name],Tab_Clients[Customer Type],"Nouveau")</f>
        <v>Normal</v>
      </c>
      <c r="G244" s="28">
        <v>2</v>
      </c>
      <c r="H244" s="6">
        <f>_xlfn.XLOOKUP(Ventes[[#This Row],[Product_Name]],Tab_Produits[Product_Line],Tab_Produits[Coût_Unitaire],"0")</f>
        <v>74.69</v>
      </c>
      <c r="I244" s="2">
        <f t="shared" si="7"/>
        <v>149.38</v>
      </c>
      <c r="J244" s="2">
        <f>IF(AND(WORKDAY(Ventes[[#This Row],[Sale_Date]],2)&gt;=5,Ventes[[#This Row],[Quantity]]&gt;=7,+Ventes[[#This Row],[Customer Type]]="Member"),-Ventes[[#This Row],[Prix_Vente]]*TX_Remise,0)</f>
        <v>0</v>
      </c>
      <c r="K244" s="2">
        <f>IF(AND(WEEKDAY(Ventes[[#This Row],[Sale_Date]],2)=7, Ventes[[#This Row],[Product_Price]]&gt;7), Ventes[[#This Row],[Prix_Vente]]*TauxMaj, 0)</f>
        <v>0</v>
      </c>
      <c r="L244" s="2">
        <f>SUM(Ventes[[#This Row],[Prix_Vente]:[Majoration]])</f>
        <v>149.38</v>
      </c>
      <c r="M244" s="2">
        <f xml:space="preserve"> Ventes[[#This Row],[Prix de Vente HT]]*Tx_TVA</f>
        <v>28.755649999999999</v>
      </c>
      <c r="N244" s="2">
        <f>+Ventes[[#This Row],[Prix de Vente HT]]+Ventes[[#This Row],[Montant TVA]]</f>
        <v>178.13565</v>
      </c>
    </row>
    <row r="245" spans="1:14">
      <c r="A245" t="str">
        <f>IF(Ventes[[#This Row],[Sale_Date]]=Ventes[[#This Row],[Sale_Date]],"ID_V "&amp;TEXT(B245,"YYYY MMDD")&amp;"-"&amp;TEXT(ROW(),"000"),"ID…")</f>
        <v>ID_V YYYY 01DD-245</v>
      </c>
      <c r="B245" s="26">
        <f t="shared" si="6"/>
        <v>45307</v>
      </c>
      <c r="C245" t="str">
        <f>_xlfn.XLOOKUP(Ventes[[#This Row],[Product_Name]],Tab_Produits[Product_Line],Tab_Produits[ID_Product],"Choisir Votre Produit")</f>
        <v>ID_P Foo 0004</v>
      </c>
      <c r="D245" s="27" t="s">
        <v>513</v>
      </c>
      <c r="E245" s="27" t="str">
        <f>+Tab_Clients[[#This Row],[Client_Name]]</f>
        <v>Ashok Patel</v>
      </c>
      <c r="F245" s="27" t="str">
        <f>_xlfn.XLOOKUP(Ventes[[#This Row],[Client_Name]],Tab_Clients[Client_Name],Tab_Clients[Customer Type],"Nouveau")</f>
        <v>Member</v>
      </c>
      <c r="G245" s="28">
        <v>6</v>
      </c>
      <c r="H245" s="6">
        <f>_xlfn.XLOOKUP(Ventes[[#This Row],[Product_Name]],Tab_Produits[Product_Line],Tab_Produits[Coût_Unitaire],"0")</f>
        <v>54.84</v>
      </c>
      <c r="I245" s="2">
        <f t="shared" si="7"/>
        <v>329.04</v>
      </c>
      <c r="J245" s="2">
        <f>IF(AND(WORKDAY(Ventes[[#This Row],[Sale_Date]],2)&gt;=5,Ventes[[#This Row],[Quantity]]&gt;=7,+Ventes[[#This Row],[Customer Type]]="Member"),-Ventes[[#This Row],[Prix_Vente]]*TX_Remise,0)</f>
        <v>0</v>
      </c>
      <c r="K245" s="2">
        <f>IF(AND(WEEKDAY(Ventes[[#This Row],[Sale_Date]],2)=7, Ventes[[#This Row],[Product_Price]]&gt;7), Ventes[[#This Row],[Prix_Vente]]*TauxMaj, 0)</f>
        <v>0</v>
      </c>
      <c r="L245" s="2">
        <f>SUM(Ventes[[#This Row],[Prix_Vente]:[Majoration]])</f>
        <v>329.04</v>
      </c>
      <c r="M245" s="2">
        <f xml:space="preserve"> Ventes[[#This Row],[Prix de Vente HT]]*Tx_TVA</f>
        <v>63.340200000000003</v>
      </c>
      <c r="N245" s="2">
        <f>+Ventes[[#This Row],[Prix de Vente HT]]+Ventes[[#This Row],[Montant TVA]]</f>
        <v>392.3802</v>
      </c>
    </row>
    <row r="246" spans="1:14">
      <c r="A246" t="str">
        <f>IF(Ventes[[#This Row],[Sale_Date]]=Ventes[[#This Row],[Sale_Date]],"ID_V "&amp;TEXT(B246,"YYYY MMDD")&amp;"-"&amp;TEXT(ROW(),"000"),"ID…")</f>
        <v>ID_V YYYY 01DD-246</v>
      </c>
      <c r="B246" s="26">
        <f t="shared" si="6"/>
        <v>45308</v>
      </c>
      <c r="C246" t="str">
        <f>_xlfn.XLOOKUP(Ventes[[#This Row],[Product_Name]],Tab_Produits[Product_Line],Tab_Produits[ID_Product],"Choisir Votre Produit")</f>
        <v>ID_P Hom 0003</v>
      </c>
      <c r="D246" s="27" t="s">
        <v>512</v>
      </c>
      <c r="E246" s="27" t="str">
        <f>+Tab_Clients[[#This Row],[Client_Name]]</f>
        <v>Kavya Singh</v>
      </c>
      <c r="F246" s="27" t="str">
        <f>_xlfn.XLOOKUP(Ventes[[#This Row],[Client_Name]],Tab_Clients[Client_Name],Tab_Clients[Customer Type],"Nouveau")</f>
        <v>Member</v>
      </c>
      <c r="G246" s="28">
        <v>1</v>
      </c>
      <c r="H246" s="6">
        <f>_xlfn.XLOOKUP(Ventes[[#This Row],[Product_Name]],Tab_Produits[Product_Line],Tab_Produits[Coût_Unitaire],"0")</f>
        <v>73.56</v>
      </c>
      <c r="I246" s="2">
        <f t="shared" si="7"/>
        <v>73.56</v>
      </c>
      <c r="J246" s="2">
        <f>IF(AND(WORKDAY(Ventes[[#This Row],[Sale_Date]],2)&gt;=5,Ventes[[#This Row],[Quantity]]&gt;=7,+Ventes[[#This Row],[Customer Type]]="Member"),-Ventes[[#This Row],[Prix_Vente]]*TX_Remise,0)</f>
        <v>0</v>
      </c>
      <c r="K246" s="2">
        <f>IF(AND(WEEKDAY(Ventes[[#This Row],[Sale_Date]],2)=7, Ventes[[#This Row],[Product_Price]]&gt;7), Ventes[[#This Row],[Prix_Vente]]*TauxMaj, 0)</f>
        <v>0</v>
      </c>
      <c r="L246" s="2">
        <f>SUM(Ventes[[#This Row],[Prix_Vente]:[Majoration]])</f>
        <v>73.56</v>
      </c>
      <c r="M246" s="2">
        <f xml:space="preserve"> Ventes[[#This Row],[Prix de Vente HT]]*Tx_TVA</f>
        <v>14.160300000000001</v>
      </c>
      <c r="N246" s="2">
        <f>+Ventes[[#This Row],[Prix de Vente HT]]+Ventes[[#This Row],[Montant TVA]]</f>
        <v>87.720300000000009</v>
      </c>
    </row>
    <row r="247" spans="1:14">
      <c r="A247" t="str">
        <f>IF(Ventes[[#This Row],[Sale_Date]]=Ventes[[#This Row],[Sale_Date]],"ID_V "&amp;TEXT(B247,"YYYY MMDD")&amp;"-"&amp;TEXT(ROW(),"000"),"ID…")</f>
        <v>ID_V YYYY 01DD-247</v>
      </c>
      <c r="B247" s="26">
        <f t="shared" si="6"/>
        <v>45308</v>
      </c>
      <c r="C247" t="str">
        <f>_xlfn.XLOOKUP(Ventes[[#This Row],[Product_Name]],Tab_Produits[Product_Line],Tab_Produits[ID_Product],"Choisir Votre Produit")</f>
        <v>ID_P Hom 0003</v>
      </c>
      <c r="D247" s="27" t="s">
        <v>512</v>
      </c>
      <c r="E247" s="27" t="str">
        <f>+Tab_Clients[[#This Row],[Client_Name]]</f>
        <v>Isha Joshi</v>
      </c>
      <c r="F247" s="27" t="str">
        <f>_xlfn.XLOOKUP(Ventes[[#This Row],[Client_Name]],Tab_Clients[Client_Name],Tab_Clients[Customer Type],"Nouveau")</f>
        <v>Normal</v>
      </c>
      <c r="G247" s="28">
        <v>8</v>
      </c>
      <c r="H247" s="6">
        <f>_xlfn.XLOOKUP(Ventes[[#This Row],[Product_Name]],Tab_Produits[Product_Line],Tab_Produits[Coût_Unitaire],"0")</f>
        <v>73.56</v>
      </c>
      <c r="I247" s="2">
        <f t="shared" si="7"/>
        <v>588.48</v>
      </c>
      <c r="J247" s="2">
        <f>IF(AND(WORKDAY(Ventes[[#This Row],[Sale_Date]],2)&gt;=5,Ventes[[#This Row],[Quantity]]&gt;=7,+Ventes[[#This Row],[Customer Type]]="Member"),-Ventes[[#This Row],[Prix_Vente]]*TX_Remise,0)</f>
        <v>0</v>
      </c>
      <c r="K247" s="2">
        <f>IF(AND(WEEKDAY(Ventes[[#This Row],[Sale_Date]],2)=7, Ventes[[#This Row],[Product_Price]]&gt;7), Ventes[[#This Row],[Prix_Vente]]*TauxMaj, 0)</f>
        <v>0</v>
      </c>
      <c r="L247" s="2">
        <f>SUM(Ventes[[#This Row],[Prix_Vente]:[Majoration]])</f>
        <v>588.48</v>
      </c>
      <c r="M247" s="2">
        <f xml:space="preserve"> Ventes[[#This Row],[Prix de Vente HT]]*Tx_TVA</f>
        <v>113.28240000000001</v>
      </c>
      <c r="N247" s="2">
        <f>+Ventes[[#This Row],[Prix de Vente HT]]+Ventes[[#This Row],[Montant TVA]]</f>
        <v>701.76240000000007</v>
      </c>
    </row>
    <row r="248" spans="1:14">
      <c r="A248" t="str">
        <f>IF(Ventes[[#This Row],[Sale_Date]]=Ventes[[#This Row],[Sale_Date]],"ID_V "&amp;TEXT(B248,"YYYY MMDD")&amp;"-"&amp;TEXT(ROW(),"000"),"ID…")</f>
        <v>ID_V YYYY 01DD-248</v>
      </c>
      <c r="B248" s="26">
        <f t="shared" si="6"/>
        <v>45308</v>
      </c>
      <c r="C248" t="str">
        <f>_xlfn.XLOOKUP(Ventes[[#This Row],[Product_Name]],Tab_Produits[Product_Line],Tab_Produits[ID_Product],"Choisir Votre Produit")</f>
        <v>ID_P Hea 0001</v>
      </c>
      <c r="D248" s="27" t="s">
        <v>510</v>
      </c>
      <c r="E248" s="27" t="str">
        <f>+Tab_Clients[[#This Row],[Client_Name]]</f>
        <v>Arjun Agarwal</v>
      </c>
      <c r="F248" s="27" t="str">
        <f>_xlfn.XLOOKUP(Ventes[[#This Row],[Client_Name]],Tab_Clients[Client_Name],Tab_Clients[Customer Type],"Nouveau")</f>
        <v>Member</v>
      </c>
      <c r="G248" s="28">
        <v>1</v>
      </c>
      <c r="H248" s="6">
        <f>_xlfn.XLOOKUP(Ventes[[#This Row],[Product_Name]],Tab_Produits[Product_Line],Tab_Produits[Coût_Unitaire],"0")</f>
        <v>74.69</v>
      </c>
      <c r="I248" s="2">
        <f t="shared" si="7"/>
        <v>74.69</v>
      </c>
      <c r="J248" s="2">
        <f>IF(AND(WORKDAY(Ventes[[#This Row],[Sale_Date]],2)&gt;=5,Ventes[[#This Row],[Quantity]]&gt;=7,+Ventes[[#This Row],[Customer Type]]="Member"),-Ventes[[#This Row],[Prix_Vente]]*TX_Remise,0)</f>
        <v>0</v>
      </c>
      <c r="K248" s="2">
        <f>IF(AND(WEEKDAY(Ventes[[#This Row],[Sale_Date]],2)=7, Ventes[[#This Row],[Product_Price]]&gt;7), Ventes[[#This Row],[Prix_Vente]]*TauxMaj, 0)</f>
        <v>0</v>
      </c>
      <c r="L248" s="2">
        <f>SUM(Ventes[[#This Row],[Prix_Vente]:[Majoration]])</f>
        <v>74.69</v>
      </c>
      <c r="M248" s="2">
        <f xml:space="preserve"> Ventes[[#This Row],[Prix de Vente HT]]*Tx_TVA</f>
        <v>14.377825</v>
      </c>
      <c r="N248" s="2">
        <f>+Ventes[[#This Row],[Prix de Vente HT]]+Ventes[[#This Row],[Montant TVA]]</f>
        <v>89.067824999999999</v>
      </c>
    </row>
    <row r="249" spans="1:14">
      <c r="A249" t="str">
        <f>IF(Ventes[[#This Row],[Sale_Date]]=Ventes[[#This Row],[Sale_Date]],"ID_V "&amp;TEXT(B249,"YYYY MMDD")&amp;"-"&amp;TEXT(ROW(),"000"),"ID…")</f>
        <v>ID_V YYYY 01DD-249</v>
      </c>
      <c r="B249" s="26">
        <f t="shared" si="6"/>
        <v>45308</v>
      </c>
      <c r="C249" t="str">
        <f>_xlfn.XLOOKUP(Ventes[[#This Row],[Product_Name]],Tab_Produits[Product_Line],Tab_Produits[ID_Product],"Choisir Votre Produit")</f>
        <v>ID_P Foo 0004</v>
      </c>
      <c r="D249" s="27" t="s">
        <v>513</v>
      </c>
      <c r="E249" s="27" t="str">
        <f>+Tab_Clients[[#This Row],[Client_Name]]</f>
        <v>Neha Rao</v>
      </c>
      <c r="F249" s="27" t="str">
        <f>_xlfn.XLOOKUP(Ventes[[#This Row],[Client_Name]],Tab_Clients[Client_Name],Tab_Clients[Customer Type],"Nouveau")</f>
        <v>Member</v>
      </c>
      <c r="G249" s="28">
        <v>2</v>
      </c>
      <c r="H249" s="6">
        <f>_xlfn.XLOOKUP(Ventes[[#This Row],[Product_Name]],Tab_Produits[Product_Line],Tab_Produits[Coût_Unitaire],"0")</f>
        <v>54.84</v>
      </c>
      <c r="I249" s="2">
        <f t="shared" si="7"/>
        <v>109.68</v>
      </c>
      <c r="J249" s="2">
        <f>IF(AND(WORKDAY(Ventes[[#This Row],[Sale_Date]],2)&gt;=5,Ventes[[#This Row],[Quantity]]&gt;=7,+Ventes[[#This Row],[Customer Type]]="Member"),-Ventes[[#This Row],[Prix_Vente]]*TX_Remise,0)</f>
        <v>0</v>
      </c>
      <c r="K249" s="2">
        <f>IF(AND(WEEKDAY(Ventes[[#This Row],[Sale_Date]],2)=7, Ventes[[#This Row],[Product_Price]]&gt;7), Ventes[[#This Row],[Prix_Vente]]*TauxMaj, 0)</f>
        <v>0</v>
      </c>
      <c r="L249" s="2">
        <f>SUM(Ventes[[#This Row],[Prix_Vente]:[Majoration]])</f>
        <v>109.68</v>
      </c>
      <c r="M249" s="2">
        <f xml:space="preserve"> Ventes[[#This Row],[Prix de Vente HT]]*Tx_TVA</f>
        <v>21.113400000000002</v>
      </c>
      <c r="N249" s="2">
        <f>+Ventes[[#This Row],[Prix de Vente HT]]+Ventes[[#This Row],[Montant TVA]]</f>
        <v>130.79340000000002</v>
      </c>
    </row>
    <row r="250" spans="1:14">
      <c r="A250" t="str">
        <f>IF(Ventes[[#This Row],[Sale_Date]]=Ventes[[#This Row],[Sale_Date]],"ID_V "&amp;TEXT(B250,"YYYY MMDD")&amp;"-"&amp;TEXT(ROW(),"000"),"ID…")</f>
        <v>ID_V YYYY 01DD-250</v>
      </c>
      <c r="B250" s="26">
        <f t="shared" si="6"/>
        <v>45309</v>
      </c>
      <c r="C250" t="str">
        <f>_xlfn.XLOOKUP(Ventes[[#This Row],[Product_Name]],Tab_Produits[Product_Line],Tab_Produits[ID_Product],"Choisir Votre Produit")</f>
        <v>ID_P Hom 0003</v>
      </c>
      <c r="D250" s="27" t="s">
        <v>512</v>
      </c>
      <c r="E250" s="27" t="str">
        <f>+Tab_Clients[[#This Row],[Client_Name]]</f>
        <v>Raj Das</v>
      </c>
      <c r="F250" s="27" t="str">
        <f>_xlfn.XLOOKUP(Ventes[[#This Row],[Client_Name]],Tab_Clients[Client_Name],Tab_Clients[Customer Type],"Nouveau")</f>
        <v>Member</v>
      </c>
      <c r="G250" s="28">
        <v>3</v>
      </c>
      <c r="H250" s="6">
        <f>_xlfn.XLOOKUP(Ventes[[#This Row],[Product_Name]],Tab_Produits[Product_Line],Tab_Produits[Coût_Unitaire],"0")</f>
        <v>73.56</v>
      </c>
      <c r="I250" s="2">
        <f t="shared" si="7"/>
        <v>220.68</v>
      </c>
      <c r="J250" s="2">
        <f>IF(AND(WORKDAY(Ventes[[#This Row],[Sale_Date]],2)&gt;=5,Ventes[[#This Row],[Quantity]]&gt;=7,+Ventes[[#This Row],[Customer Type]]="Member"),-Ventes[[#This Row],[Prix_Vente]]*TX_Remise,0)</f>
        <v>0</v>
      </c>
      <c r="K250" s="2">
        <f>IF(AND(WEEKDAY(Ventes[[#This Row],[Sale_Date]],2)=7, Ventes[[#This Row],[Product_Price]]&gt;7), Ventes[[#This Row],[Prix_Vente]]*TauxMaj, 0)</f>
        <v>0</v>
      </c>
      <c r="L250" s="2">
        <f>SUM(Ventes[[#This Row],[Prix_Vente]:[Majoration]])</f>
        <v>220.68</v>
      </c>
      <c r="M250" s="2">
        <f xml:space="preserve"> Ventes[[#This Row],[Prix de Vente HT]]*Tx_TVA</f>
        <v>42.480900000000005</v>
      </c>
      <c r="N250" s="2">
        <f>+Ventes[[#This Row],[Prix de Vente HT]]+Ventes[[#This Row],[Montant TVA]]</f>
        <v>263.16090000000003</v>
      </c>
    </row>
    <row r="251" spans="1:14">
      <c r="A251" t="str">
        <f>IF(Ventes[[#This Row],[Sale_Date]]=Ventes[[#This Row],[Sale_Date]],"ID_V "&amp;TEXT(B251,"YYYY MMDD")&amp;"-"&amp;TEXT(ROW(),"000"),"ID…")</f>
        <v>ID_V YYYY 01DD-251</v>
      </c>
      <c r="B251" s="26">
        <f t="shared" si="6"/>
        <v>45309</v>
      </c>
      <c r="C251" t="str">
        <f>_xlfn.XLOOKUP(Ventes[[#This Row],[Product_Name]],Tab_Produits[Product_Line],Tab_Produits[ID_Product],"Choisir Votre Produit")</f>
        <v>ID_P Hom 0003</v>
      </c>
      <c r="D251" s="27" t="s">
        <v>512</v>
      </c>
      <c r="E251" s="27" t="str">
        <f>+Tab_Clients[[#This Row],[Client_Name]]</f>
        <v>Ananya Mehta</v>
      </c>
      <c r="F251" s="27" t="str">
        <f>_xlfn.XLOOKUP(Ventes[[#This Row],[Client_Name]],Tab_Clients[Client_Name],Tab_Clients[Customer Type],"Nouveau")</f>
        <v>Normal</v>
      </c>
      <c r="G251" s="28">
        <v>6</v>
      </c>
      <c r="H251" s="6">
        <f>_xlfn.XLOOKUP(Ventes[[#This Row],[Product_Name]],Tab_Produits[Product_Line],Tab_Produits[Coût_Unitaire],"0")</f>
        <v>73.56</v>
      </c>
      <c r="I251" s="2">
        <f t="shared" si="7"/>
        <v>441.36</v>
      </c>
      <c r="J251" s="2">
        <f>IF(AND(WORKDAY(Ventes[[#This Row],[Sale_Date]],2)&gt;=5,Ventes[[#This Row],[Quantity]]&gt;=7,+Ventes[[#This Row],[Customer Type]]="Member"),-Ventes[[#This Row],[Prix_Vente]]*TX_Remise,0)</f>
        <v>0</v>
      </c>
      <c r="K251" s="2">
        <f>IF(AND(WEEKDAY(Ventes[[#This Row],[Sale_Date]],2)=7, Ventes[[#This Row],[Product_Price]]&gt;7), Ventes[[#This Row],[Prix_Vente]]*TauxMaj, 0)</f>
        <v>0</v>
      </c>
      <c r="L251" s="2">
        <f>SUM(Ventes[[#This Row],[Prix_Vente]:[Majoration]])</f>
        <v>441.36</v>
      </c>
      <c r="M251" s="2">
        <f xml:space="preserve"> Ventes[[#This Row],[Prix de Vente HT]]*Tx_TVA</f>
        <v>84.961800000000011</v>
      </c>
      <c r="N251" s="2">
        <f>+Ventes[[#This Row],[Prix de Vente HT]]+Ventes[[#This Row],[Montant TVA]]</f>
        <v>526.32180000000005</v>
      </c>
    </row>
    <row r="252" spans="1:14">
      <c r="A252" t="str">
        <f>IF(Ventes[[#This Row],[Sale_Date]]=Ventes[[#This Row],[Sale_Date]],"ID_V "&amp;TEXT(B252,"YYYY MMDD")&amp;"-"&amp;TEXT(ROW(),"000"),"ID…")</f>
        <v>ID_V YYYY 01DD-252</v>
      </c>
      <c r="B252" s="26">
        <f t="shared" si="6"/>
        <v>45309</v>
      </c>
      <c r="C252" t="str">
        <f>_xlfn.XLOOKUP(Ventes[[#This Row],[Product_Name]],Tab_Produits[Product_Line],Tab_Produits[ID_Product],"Choisir Votre Produit")</f>
        <v>ID_P Hea 0001</v>
      </c>
      <c r="D252" s="27" t="s">
        <v>510</v>
      </c>
      <c r="E252" s="27" t="str">
        <f>+Tab_Clients[[#This Row],[Client_Name]]</f>
        <v>Rakesh Verma</v>
      </c>
      <c r="F252" s="27" t="str">
        <f>_xlfn.XLOOKUP(Ventes[[#This Row],[Client_Name]],Tab_Clients[Client_Name],Tab_Clients[Customer Type],"Nouveau")</f>
        <v>Normal</v>
      </c>
      <c r="G252" s="28">
        <v>6</v>
      </c>
      <c r="H252" s="6">
        <f>_xlfn.XLOOKUP(Ventes[[#This Row],[Product_Name]],Tab_Produits[Product_Line],Tab_Produits[Coût_Unitaire],"0")</f>
        <v>74.69</v>
      </c>
      <c r="I252" s="2">
        <f t="shared" si="7"/>
        <v>448.14</v>
      </c>
      <c r="J252" s="2">
        <f>IF(AND(WORKDAY(Ventes[[#This Row],[Sale_Date]],2)&gt;=5,Ventes[[#This Row],[Quantity]]&gt;=7,+Ventes[[#This Row],[Customer Type]]="Member"),-Ventes[[#This Row],[Prix_Vente]]*TX_Remise,0)</f>
        <v>0</v>
      </c>
      <c r="K252" s="2">
        <f>IF(AND(WEEKDAY(Ventes[[#This Row],[Sale_Date]],2)=7, Ventes[[#This Row],[Product_Price]]&gt;7), Ventes[[#This Row],[Prix_Vente]]*TauxMaj, 0)</f>
        <v>0</v>
      </c>
      <c r="L252" s="2">
        <f>SUM(Ventes[[#This Row],[Prix_Vente]:[Majoration]])</f>
        <v>448.14</v>
      </c>
      <c r="M252" s="2">
        <f xml:space="preserve"> Ventes[[#This Row],[Prix de Vente HT]]*Tx_TVA</f>
        <v>86.266949999999994</v>
      </c>
      <c r="N252" s="2">
        <f>+Ventes[[#This Row],[Prix de Vente HT]]+Ventes[[#This Row],[Montant TVA]]</f>
        <v>534.40694999999994</v>
      </c>
    </row>
    <row r="253" spans="1:14">
      <c r="A253" t="str">
        <f>IF(Ventes[[#This Row],[Sale_Date]]=Ventes[[#This Row],[Sale_Date]],"ID_V "&amp;TEXT(B253,"YYYY MMDD")&amp;"-"&amp;TEXT(ROW(),"000"),"ID…")</f>
        <v>ID_V YYYY 01DD-253</v>
      </c>
      <c r="B253" s="26">
        <f t="shared" si="6"/>
        <v>45309</v>
      </c>
      <c r="C253" t="str">
        <f>_xlfn.XLOOKUP(Ventes[[#This Row],[Product_Name]],Tab_Produits[Product_Line],Tab_Produits[ID_Product],"Choisir Votre Produit")</f>
        <v>ID_P Foo 0004</v>
      </c>
      <c r="D253" s="27" t="s">
        <v>513</v>
      </c>
      <c r="E253" s="27" t="str">
        <f>+Tab_Clients[[#This Row],[Client_Name]]</f>
        <v>Meera Iyer</v>
      </c>
      <c r="F253" s="27" t="str">
        <f>_xlfn.XLOOKUP(Ventes[[#This Row],[Client_Name]],Tab_Clients[Client_Name],Tab_Clients[Customer Type],"Nouveau")</f>
        <v>Normal</v>
      </c>
      <c r="G253" s="28">
        <v>7</v>
      </c>
      <c r="H253" s="6">
        <f>_xlfn.XLOOKUP(Ventes[[#This Row],[Product_Name]],Tab_Produits[Product_Line],Tab_Produits[Coût_Unitaire],"0")</f>
        <v>54.84</v>
      </c>
      <c r="I253" s="2">
        <f t="shared" si="7"/>
        <v>383.88</v>
      </c>
      <c r="J253" s="2">
        <f>IF(AND(WORKDAY(Ventes[[#This Row],[Sale_Date]],2)&gt;=5,Ventes[[#This Row],[Quantity]]&gt;=7,+Ventes[[#This Row],[Customer Type]]="Member"),-Ventes[[#This Row],[Prix_Vente]]*TX_Remise,0)</f>
        <v>0</v>
      </c>
      <c r="K253" s="2">
        <f>IF(AND(WEEKDAY(Ventes[[#This Row],[Sale_Date]],2)=7, Ventes[[#This Row],[Product_Price]]&gt;7), Ventes[[#This Row],[Prix_Vente]]*TauxMaj, 0)</f>
        <v>0</v>
      </c>
      <c r="L253" s="2">
        <f>SUM(Ventes[[#This Row],[Prix_Vente]:[Majoration]])</f>
        <v>383.88</v>
      </c>
      <c r="M253" s="2">
        <f xml:space="preserve"> Ventes[[#This Row],[Prix de Vente HT]]*Tx_TVA</f>
        <v>73.896900000000002</v>
      </c>
      <c r="N253" s="2">
        <f>+Ventes[[#This Row],[Prix de Vente HT]]+Ventes[[#This Row],[Montant TVA]]</f>
        <v>457.77690000000001</v>
      </c>
    </row>
    <row r="254" spans="1:14">
      <c r="A254" t="str">
        <f>IF(Ventes[[#This Row],[Sale_Date]]=Ventes[[#This Row],[Sale_Date]],"ID_V "&amp;TEXT(B254,"YYYY MMDD")&amp;"-"&amp;TEXT(ROW(),"000"),"ID…")</f>
        <v>ID_V YYYY 01DD-254</v>
      </c>
      <c r="B254" s="26">
        <f t="shared" si="6"/>
        <v>45310</v>
      </c>
      <c r="C254" t="str">
        <f>_xlfn.XLOOKUP(Ventes[[#This Row],[Product_Name]],Tab_Produits[Product_Line],Tab_Produits[ID_Product],"Choisir Votre Produit")</f>
        <v>ID_P Hom 0003</v>
      </c>
      <c r="D254" s="27" t="s">
        <v>512</v>
      </c>
      <c r="E254" s="27" t="str">
        <f>+Tab_Clients[[#This Row],[Client_Name]]</f>
        <v>Krishna Nair</v>
      </c>
      <c r="F254" s="27" t="str">
        <f>_xlfn.XLOOKUP(Ventes[[#This Row],[Client_Name]],Tab_Clients[Client_Name],Tab_Clients[Customer Type],"Nouveau")</f>
        <v>Normal</v>
      </c>
      <c r="G254" s="28">
        <v>5</v>
      </c>
      <c r="H254" s="6">
        <f>_xlfn.XLOOKUP(Ventes[[#This Row],[Product_Name]],Tab_Produits[Product_Line],Tab_Produits[Coût_Unitaire],"0")</f>
        <v>73.56</v>
      </c>
      <c r="I254" s="2">
        <f t="shared" si="7"/>
        <v>367.8</v>
      </c>
      <c r="J254" s="2">
        <f>IF(AND(WORKDAY(Ventes[[#This Row],[Sale_Date]],2)&gt;=5,Ventes[[#This Row],[Quantity]]&gt;=7,+Ventes[[#This Row],[Customer Type]]="Member"),-Ventes[[#This Row],[Prix_Vente]]*TX_Remise,0)</f>
        <v>0</v>
      </c>
      <c r="K254" s="2">
        <f>IF(AND(WEEKDAY(Ventes[[#This Row],[Sale_Date]],2)=7, Ventes[[#This Row],[Product_Price]]&gt;7), Ventes[[#This Row],[Prix_Vente]]*TauxMaj, 0)</f>
        <v>0</v>
      </c>
      <c r="L254" s="2">
        <f>SUM(Ventes[[#This Row],[Prix_Vente]:[Majoration]])</f>
        <v>367.8</v>
      </c>
      <c r="M254" s="2">
        <f xml:space="preserve"> Ventes[[#This Row],[Prix de Vente HT]]*Tx_TVA</f>
        <v>70.801500000000004</v>
      </c>
      <c r="N254" s="2">
        <f>+Ventes[[#This Row],[Prix de Vente HT]]+Ventes[[#This Row],[Montant TVA]]</f>
        <v>438.60149999999999</v>
      </c>
    </row>
    <row r="255" spans="1:14">
      <c r="A255" t="str">
        <f>IF(Ventes[[#This Row],[Sale_Date]]=Ventes[[#This Row],[Sale_Date]],"ID_V "&amp;TEXT(B255,"YYYY MMDD")&amp;"-"&amp;TEXT(ROW(),"000"),"ID…")</f>
        <v>ID_V YYYY 01DD-255</v>
      </c>
      <c r="B255" s="26">
        <f t="shared" si="6"/>
        <v>45310</v>
      </c>
      <c r="C255" t="str">
        <f>_xlfn.XLOOKUP(Ventes[[#This Row],[Product_Name]],Tab_Produits[Product_Line],Tab_Produits[ID_Product],"Choisir Votre Produit")</f>
        <v>ID_P Hom 0003</v>
      </c>
      <c r="D255" s="27" t="s">
        <v>512</v>
      </c>
      <c r="E255" s="27" t="str">
        <f>+Tab_Clients[[#This Row],[Client_Name]]</f>
        <v>Rahul Iyer</v>
      </c>
      <c r="F255" s="27" t="str">
        <f>_xlfn.XLOOKUP(Ventes[[#This Row],[Client_Name]],Tab_Clients[Client_Name],Tab_Clients[Customer Type],"Nouveau")</f>
        <v>Normal</v>
      </c>
      <c r="G255" s="28">
        <v>7</v>
      </c>
      <c r="H255" s="6">
        <f>_xlfn.XLOOKUP(Ventes[[#This Row],[Product_Name]],Tab_Produits[Product_Line],Tab_Produits[Coût_Unitaire],"0")</f>
        <v>73.56</v>
      </c>
      <c r="I255" s="2">
        <f t="shared" si="7"/>
        <v>514.92000000000007</v>
      </c>
      <c r="J255" s="2">
        <f>IF(AND(WORKDAY(Ventes[[#This Row],[Sale_Date]],2)&gt;=5,Ventes[[#This Row],[Quantity]]&gt;=7,+Ventes[[#This Row],[Customer Type]]="Member"),-Ventes[[#This Row],[Prix_Vente]]*TX_Remise,0)</f>
        <v>0</v>
      </c>
      <c r="K255" s="2">
        <f>IF(AND(WEEKDAY(Ventes[[#This Row],[Sale_Date]],2)=7, Ventes[[#This Row],[Product_Price]]&gt;7), Ventes[[#This Row],[Prix_Vente]]*TauxMaj, 0)</f>
        <v>0</v>
      </c>
      <c r="L255" s="2">
        <f>SUM(Ventes[[#This Row],[Prix_Vente]:[Majoration]])</f>
        <v>514.92000000000007</v>
      </c>
      <c r="M255" s="2">
        <f xml:space="preserve"> Ventes[[#This Row],[Prix de Vente HT]]*Tx_TVA</f>
        <v>99.122100000000017</v>
      </c>
      <c r="N255" s="2">
        <f>+Ventes[[#This Row],[Prix de Vente HT]]+Ventes[[#This Row],[Montant TVA]]</f>
        <v>614.04210000000012</v>
      </c>
    </row>
    <row r="256" spans="1:14">
      <c r="A256" t="str">
        <f>IF(Ventes[[#This Row],[Sale_Date]]=Ventes[[#This Row],[Sale_Date]],"ID_V "&amp;TEXT(B256,"YYYY MMDD")&amp;"-"&amp;TEXT(ROW(),"000"),"ID…")</f>
        <v>ID_V YYYY 01DD-256</v>
      </c>
      <c r="B256" s="26">
        <f t="shared" si="6"/>
        <v>45310</v>
      </c>
      <c r="C256" t="str">
        <f>_xlfn.XLOOKUP(Ventes[[#This Row],[Product_Name]],Tab_Produits[Product_Line],Tab_Produits[ID_Product],"Choisir Votre Produit")</f>
        <v>ID_P Hea 0001</v>
      </c>
      <c r="D256" s="27" t="s">
        <v>510</v>
      </c>
      <c r="E256" s="27" t="str">
        <f>+Tab_Clients[[#This Row],[Client_Name]]</f>
        <v>Priya Bansal</v>
      </c>
      <c r="F256" s="27" t="str">
        <f>_xlfn.XLOOKUP(Ventes[[#This Row],[Client_Name]],Tab_Clients[Client_Name],Tab_Clients[Customer Type],"Nouveau")</f>
        <v>Member</v>
      </c>
      <c r="G256" s="28">
        <v>1</v>
      </c>
      <c r="H256" s="6">
        <f>_xlfn.XLOOKUP(Ventes[[#This Row],[Product_Name]],Tab_Produits[Product_Line],Tab_Produits[Coût_Unitaire],"0")</f>
        <v>74.69</v>
      </c>
      <c r="I256" s="2">
        <f t="shared" si="7"/>
        <v>74.69</v>
      </c>
      <c r="J256" s="2">
        <f>IF(AND(WORKDAY(Ventes[[#This Row],[Sale_Date]],2)&gt;=5,Ventes[[#This Row],[Quantity]]&gt;=7,+Ventes[[#This Row],[Customer Type]]="Member"),-Ventes[[#This Row],[Prix_Vente]]*TX_Remise,0)</f>
        <v>0</v>
      </c>
      <c r="K256" s="2">
        <f>IF(AND(WEEKDAY(Ventes[[#This Row],[Sale_Date]],2)=7, Ventes[[#This Row],[Product_Price]]&gt;7), Ventes[[#This Row],[Prix_Vente]]*TauxMaj, 0)</f>
        <v>0</v>
      </c>
      <c r="L256" s="2">
        <f>SUM(Ventes[[#This Row],[Prix_Vente]:[Majoration]])</f>
        <v>74.69</v>
      </c>
      <c r="M256" s="2">
        <f xml:space="preserve"> Ventes[[#This Row],[Prix de Vente HT]]*Tx_TVA</f>
        <v>14.377825</v>
      </c>
      <c r="N256" s="2">
        <f>+Ventes[[#This Row],[Prix de Vente HT]]+Ventes[[#This Row],[Montant TVA]]</f>
        <v>89.067824999999999</v>
      </c>
    </row>
    <row r="257" spans="1:14">
      <c r="A257" t="str">
        <f>IF(Ventes[[#This Row],[Sale_Date]]=Ventes[[#This Row],[Sale_Date]],"ID_V "&amp;TEXT(B257,"YYYY MMDD")&amp;"-"&amp;TEXT(ROW(),"000"),"ID…")</f>
        <v>ID_V YYYY 01DD-257</v>
      </c>
      <c r="B257" s="26">
        <f t="shared" si="6"/>
        <v>45310</v>
      </c>
      <c r="C257" t="str">
        <f>_xlfn.XLOOKUP(Ventes[[#This Row],[Product_Name]],Tab_Produits[Product_Line],Tab_Produits[ID_Product],"Choisir Votre Produit")</f>
        <v>ID_P Foo 0004</v>
      </c>
      <c r="D257" s="27" t="s">
        <v>513</v>
      </c>
      <c r="E257" s="27" t="str">
        <f>+Tab_Clients[[#This Row],[Client_Name]]</f>
        <v>Rohan Nair</v>
      </c>
      <c r="F257" s="27" t="str">
        <f>_xlfn.XLOOKUP(Ventes[[#This Row],[Client_Name]],Tab_Clients[Client_Name],Tab_Clients[Customer Type],"Nouveau")</f>
        <v>Normal</v>
      </c>
      <c r="G257" s="28">
        <v>3</v>
      </c>
      <c r="H257" s="6">
        <f>_xlfn.XLOOKUP(Ventes[[#This Row],[Product_Name]],Tab_Produits[Product_Line],Tab_Produits[Coût_Unitaire],"0")</f>
        <v>54.84</v>
      </c>
      <c r="I257" s="2">
        <f t="shared" si="7"/>
        <v>164.52</v>
      </c>
      <c r="J257" s="2">
        <f>IF(AND(WORKDAY(Ventes[[#This Row],[Sale_Date]],2)&gt;=5,Ventes[[#This Row],[Quantity]]&gt;=7,+Ventes[[#This Row],[Customer Type]]="Member"),-Ventes[[#This Row],[Prix_Vente]]*TX_Remise,0)</f>
        <v>0</v>
      </c>
      <c r="K257" s="2">
        <f>IF(AND(WEEKDAY(Ventes[[#This Row],[Sale_Date]],2)=7, Ventes[[#This Row],[Product_Price]]&gt;7), Ventes[[#This Row],[Prix_Vente]]*TauxMaj, 0)</f>
        <v>0</v>
      </c>
      <c r="L257" s="2">
        <f>SUM(Ventes[[#This Row],[Prix_Vente]:[Majoration]])</f>
        <v>164.52</v>
      </c>
      <c r="M257" s="2">
        <f xml:space="preserve"> Ventes[[#This Row],[Prix de Vente HT]]*Tx_TVA</f>
        <v>31.670100000000001</v>
      </c>
      <c r="N257" s="2">
        <f>+Ventes[[#This Row],[Prix de Vente HT]]+Ventes[[#This Row],[Montant TVA]]</f>
        <v>196.1901</v>
      </c>
    </row>
    <row r="258" spans="1:14">
      <c r="A258" t="str">
        <f>IF(Ventes[[#This Row],[Sale_Date]]=Ventes[[#This Row],[Sale_Date]],"ID_V "&amp;TEXT(B258,"YYYY MMDD")&amp;"-"&amp;TEXT(ROW(),"000"),"ID…")</f>
        <v>ID_V YYYY 01DD-258</v>
      </c>
      <c r="B258" s="26">
        <f t="shared" ref="B258:B321" si="8">DATE(2023, 11, 17) + INT((ROW(B257)-1)/4)</f>
        <v>45311</v>
      </c>
      <c r="C258" t="str">
        <f>_xlfn.XLOOKUP(Ventes[[#This Row],[Product_Name]],Tab_Produits[Product_Line],Tab_Produits[ID_Product],"Choisir Votre Produit")</f>
        <v>ID_P Hom 0003</v>
      </c>
      <c r="D258" s="27" t="s">
        <v>512</v>
      </c>
      <c r="E258" s="27" t="str">
        <f>+Tab_Clients[[#This Row],[Client_Name]]</f>
        <v>Aditya Agarwal</v>
      </c>
      <c r="F258" s="27" t="str">
        <f>_xlfn.XLOOKUP(Ventes[[#This Row],[Client_Name]],Tab_Clients[Client_Name],Tab_Clients[Customer Type],"Nouveau")</f>
        <v>Member</v>
      </c>
      <c r="G258" s="28">
        <v>6</v>
      </c>
      <c r="H258" s="6">
        <f>_xlfn.XLOOKUP(Ventes[[#This Row],[Product_Name]],Tab_Produits[Product_Line],Tab_Produits[Coût_Unitaire],"0")</f>
        <v>73.56</v>
      </c>
      <c r="I258" s="2">
        <f t="shared" ref="I258:I321" si="9">G258*H258</f>
        <v>441.36</v>
      </c>
      <c r="J258" s="2">
        <f>IF(AND(WORKDAY(Ventes[[#This Row],[Sale_Date]],2)&gt;=5,Ventes[[#This Row],[Quantity]]&gt;=7,+Ventes[[#This Row],[Customer Type]]="Member"),-Ventes[[#This Row],[Prix_Vente]]*TX_Remise,0)</f>
        <v>0</v>
      </c>
      <c r="K258" s="2">
        <f>IF(AND(WEEKDAY(Ventes[[#This Row],[Sale_Date]],2)=7, Ventes[[#This Row],[Product_Price]]&gt;7), Ventes[[#This Row],[Prix_Vente]]*TauxMaj, 0)</f>
        <v>0</v>
      </c>
      <c r="L258" s="2">
        <f>SUM(Ventes[[#This Row],[Prix_Vente]:[Majoration]])</f>
        <v>441.36</v>
      </c>
      <c r="M258" s="2">
        <f xml:space="preserve"> Ventes[[#This Row],[Prix de Vente HT]]*Tx_TVA</f>
        <v>84.961800000000011</v>
      </c>
      <c r="N258" s="2">
        <f>+Ventes[[#This Row],[Prix de Vente HT]]+Ventes[[#This Row],[Montant TVA]]</f>
        <v>526.32180000000005</v>
      </c>
    </row>
    <row r="259" spans="1:14" s="32" customFormat="1">
      <c r="A259" s="32" t="str">
        <f>IF(Ventes[[#This Row],[Sale_Date]]=Ventes[[#This Row],[Sale_Date]],"ID_V "&amp;TEXT(B259,"YYYY MMDD")&amp;"-"&amp;TEXT(ROW(),"000"),"ID…")</f>
        <v>ID_V YYYY 01DD-259</v>
      </c>
      <c r="B259" s="33">
        <f t="shared" si="8"/>
        <v>45311</v>
      </c>
      <c r="C259" s="32" t="str">
        <f>_xlfn.XLOOKUP(Ventes[[#This Row],[Product_Name]],Tab_Produits[Product_Line],Tab_Produits[ID_Product],"Choisir Votre Produit")</f>
        <v>ID_P Hom 0003</v>
      </c>
      <c r="D259" s="34" t="s">
        <v>512</v>
      </c>
      <c r="E259" s="34" t="str">
        <f>+Tab_Clients[[#This Row],[Client_Name]]</f>
        <v>Krishna Kumar</v>
      </c>
      <c r="F259" s="34" t="str">
        <f>_xlfn.XLOOKUP(Ventes[[#This Row],[Client_Name]],Tab_Clients[Client_Name],Tab_Clients[Customer Type],"Nouveau")</f>
        <v>Member</v>
      </c>
      <c r="G259" s="35">
        <v>6</v>
      </c>
      <c r="H259" s="36">
        <f>_xlfn.XLOOKUP(Ventes[[#This Row],[Product_Name]],Tab_Produits[Product_Line],Tab_Produits[Coût_Unitaire],"0")</f>
        <v>73.56</v>
      </c>
      <c r="I259" s="37">
        <f t="shared" si="9"/>
        <v>441.36</v>
      </c>
      <c r="J259" s="37">
        <f>IF(AND(WORKDAY(Ventes[[#This Row],[Sale_Date]],2)&gt;=5,Ventes[[#This Row],[Quantity]]&gt;=7,+Ventes[[#This Row],[Customer Type]]="Member"),-Ventes[[#This Row],[Prix_Vente]]*TX_Remise,0)</f>
        <v>0</v>
      </c>
      <c r="K259" s="37">
        <f>IF(AND(WEEKDAY(Ventes[[#This Row],[Sale_Date]],2)=7, Ventes[[#This Row],[Product_Price]]&gt;7), Ventes[[#This Row],[Prix_Vente]]*TauxMaj, 0)</f>
        <v>0</v>
      </c>
      <c r="L259" s="37">
        <f>SUM(Ventes[[#This Row],[Prix_Vente]:[Majoration]])</f>
        <v>441.36</v>
      </c>
      <c r="M259" s="37">
        <f xml:space="preserve"> Ventes[[#This Row],[Prix de Vente HT]]*Tx_TVA</f>
        <v>84.961800000000011</v>
      </c>
      <c r="N259" s="37">
        <f>+Ventes[[#This Row],[Prix de Vente HT]]+Ventes[[#This Row],[Montant TVA]]</f>
        <v>526.32180000000005</v>
      </c>
    </row>
    <row r="260" spans="1:14">
      <c r="A260" t="str">
        <f>IF(Ventes[[#This Row],[Sale_Date]]=Ventes[[#This Row],[Sale_Date]],"ID_V "&amp;TEXT(B260,"YYYY MMDD")&amp;"-"&amp;TEXT(ROW(),"000"),"ID…")</f>
        <v>ID_V YYYY 01DD-260</v>
      </c>
      <c r="B260" s="26">
        <f t="shared" si="8"/>
        <v>45311</v>
      </c>
      <c r="C260" t="str">
        <f>_xlfn.XLOOKUP(Ventes[[#This Row],[Product_Name]],Tab_Produits[Product_Line],Tab_Produits[ID_Product],"Choisir Votre Produit")</f>
        <v>ID_P Hea 0001</v>
      </c>
      <c r="D260" s="27" t="s">
        <v>510</v>
      </c>
      <c r="E260" s="27" t="str">
        <f>+Tab_Clients[[#This Row],[Client_Name]]</f>
        <v>Ajay Patel</v>
      </c>
      <c r="F260" s="27" t="str">
        <f>_xlfn.XLOOKUP(Ventes[[#This Row],[Client_Name]],Tab_Clients[Client_Name],Tab_Clients[Customer Type],"Nouveau")</f>
        <v>Member</v>
      </c>
      <c r="G260" s="28">
        <v>5</v>
      </c>
      <c r="H260" s="6">
        <f>_xlfn.XLOOKUP(Ventes[[#This Row],[Product_Name]],Tab_Produits[Product_Line],Tab_Produits[Coût_Unitaire],"0")</f>
        <v>74.69</v>
      </c>
      <c r="I260" s="2">
        <f t="shared" si="9"/>
        <v>373.45</v>
      </c>
      <c r="J260" s="2">
        <f>IF(AND(WORKDAY(Ventes[[#This Row],[Sale_Date]],2)&gt;=5,Ventes[[#This Row],[Quantity]]&gt;=7,+Ventes[[#This Row],[Customer Type]]="Member"),-Ventes[[#This Row],[Prix_Vente]]*TX_Remise,0)</f>
        <v>0</v>
      </c>
      <c r="K260" s="2">
        <f>IF(AND(WEEKDAY(Ventes[[#This Row],[Sale_Date]],2)=7, Ventes[[#This Row],[Product_Price]]&gt;7), Ventes[[#This Row],[Prix_Vente]]*TauxMaj, 0)</f>
        <v>0</v>
      </c>
      <c r="L260" s="2">
        <f>SUM(Ventes[[#This Row],[Prix_Vente]:[Majoration]])</f>
        <v>373.45</v>
      </c>
      <c r="M260" s="2">
        <f xml:space="preserve"> Ventes[[#This Row],[Prix de Vente HT]]*Tx_TVA</f>
        <v>71.889124999999993</v>
      </c>
      <c r="N260" s="2">
        <f>+Ventes[[#This Row],[Prix de Vente HT]]+Ventes[[#This Row],[Montant TVA]]</f>
        <v>445.33912499999997</v>
      </c>
    </row>
    <row r="261" spans="1:14">
      <c r="A261" t="str">
        <f>IF(Ventes[[#This Row],[Sale_Date]]=Ventes[[#This Row],[Sale_Date]],"ID_V "&amp;TEXT(B261,"YYYY MMDD")&amp;"-"&amp;TEXT(ROW(),"000"),"ID…")</f>
        <v>ID_V YYYY 01DD-261</v>
      </c>
      <c r="B261" s="26">
        <f t="shared" si="8"/>
        <v>45311</v>
      </c>
      <c r="C261" t="str">
        <f>_xlfn.XLOOKUP(Ventes[[#This Row],[Product_Name]],Tab_Produits[Product_Line],Tab_Produits[ID_Product],"Choisir Votre Produit")</f>
        <v>ID_P Foo 0004</v>
      </c>
      <c r="D261" s="27" t="s">
        <v>513</v>
      </c>
      <c r="E261" s="27" t="str">
        <f>+Tab_Clients[[#This Row],[Client_Name]]</f>
        <v>Vikram Agarwal</v>
      </c>
      <c r="F261" s="27" t="str">
        <f>_xlfn.XLOOKUP(Ventes[[#This Row],[Client_Name]],Tab_Clients[Client_Name],Tab_Clients[Customer Type],"Nouveau")</f>
        <v>Normal</v>
      </c>
      <c r="G261" s="28">
        <v>10</v>
      </c>
      <c r="H261" s="6">
        <f>_xlfn.XLOOKUP(Ventes[[#This Row],[Product_Name]],Tab_Produits[Product_Line],Tab_Produits[Coût_Unitaire],"0")</f>
        <v>54.84</v>
      </c>
      <c r="I261" s="2">
        <f t="shared" si="9"/>
        <v>548.40000000000009</v>
      </c>
      <c r="J261" s="2">
        <f>IF(AND(WORKDAY(Ventes[[#This Row],[Sale_Date]],2)&gt;=5,Ventes[[#This Row],[Quantity]]&gt;=7,+Ventes[[#This Row],[Customer Type]]="Member"),-Ventes[[#This Row],[Prix_Vente]]*TX_Remise,0)</f>
        <v>0</v>
      </c>
      <c r="K261" s="2">
        <f>IF(AND(WEEKDAY(Ventes[[#This Row],[Sale_Date]],2)=7, Ventes[[#This Row],[Product_Price]]&gt;7), Ventes[[#This Row],[Prix_Vente]]*TauxMaj, 0)</f>
        <v>0</v>
      </c>
      <c r="L261" s="2">
        <f>SUM(Ventes[[#This Row],[Prix_Vente]:[Majoration]])</f>
        <v>548.40000000000009</v>
      </c>
      <c r="M261" s="2">
        <f xml:space="preserve"> Ventes[[#This Row],[Prix de Vente HT]]*Tx_TVA</f>
        <v>105.56700000000002</v>
      </c>
      <c r="N261" s="2">
        <f>+Ventes[[#This Row],[Prix de Vente HT]]+Ventes[[#This Row],[Montant TVA]]</f>
        <v>653.9670000000001</v>
      </c>
    </row>
    <row r="262" spans="1:14">
      <c r="A262" t="str">
        <f>IF(Ventes[[#This Row],[Sale_Date]]=Ventes[[#This Row],[Sale_Date]],"ID_V "&amp;TEXT(B262,"YYYY MMDD")&amp;"-"&amp;TEXT(ROW(),"000"),"ID…")</f>
        <v>ID_V YYYY 01DD-262</v>
      </c>
      <c r="B262" s="26">
        <f t="shared" si="8"/>
        <v>45312</v>
      </c>
      <c r="C262" t="str">
        <f>_xlfn.XLOOKUP(Ventes[[#This Row],[Product_Name]],Tab_Produits[Product_Line],Tab_Produits[ID_Product],"Choisir Votre Produit")</f>
        <v>ID_P Hom 0003</v>
      </c>
      <c r="D262" s="27" t="s">
        <v>512</v>
      </c>
      <c r="E262" s="27" t="str">
        <f>+Tab_Clients[[#This Row],[Client_Name]]</f>
        <v>Pooja Singh</v>
      </c>
      <c r="F262" s="27" t="str">
        <f>_xlfn.XLOOKUP(Ventes[[#This Row],[Client_Name]],Tab_Clients[Client_Name],Tab_Clients[Customer Type],"Nouveau")</f>
        <v>Member</v>
      </c>
      <c r="G262" s="28">
        <v>9</v>
      </c>
      <c r="H262" s="6">
        <f>_xlfn.XLOOKUP(Ventes[[#This Row],[Product_Name]],Tab_Produits[Product_Line],Tab_Produits[Coût_Unitaire],"0")</f>
        <v>73.56</v>
      </c>
      <c r="I262" s="2">
        <f t="shared" si="9"/>
        <v>662.04</v>
      </c>
      <c r="J262" s="2">
        <f>IF(AND(WORKDAY(Ventes[[#This Row],[Sale_Date]],2)&gt;=5,Ventes[[#This Row],[Quantity]]&gt;=7,+Ventes[[#This Row],[Customer Type]]="Member"),-Ventes[[#This Row],[Prix_Vente]]*TX_Remise,0)</f>
        <v>-165.51</v>
      </c>
      <c r="K262" s="2">
        <f>IF(AND(WEEKDAY(Ventes[[#This Row],[Sale_Date]],2)=7, Ventes[[#This Row],[Product_Price]]&gt;7), Ventes[[#This Row],[Prix_Vente]]*TauxMaj, 0)</f>
        <v>13.2408</v>
      </c>
      <c r="L262" s="2">
        <f>SUM(Ventes[[#This Row],[Prix_Vente]:[Majoration]])</f>
        <v>509.77079999999995</v>
      </c>
      <c r="M262" s="2">
        <f xml:space="preserve"> Ventes[[#This Row],[Prix de Vente HT]]*Tx_TVA</f>
        <v>98.130878999999993</v>
      </c>
      <c r="N262" s="2">
        <f>+Ventes[[#This Row],[Prix de Vente HT]]+Ventes[[#This Row],[Montant TVA]]</f>
        <v>607.90167899999994</v>
      </c>
    </row>
    <row r="263" spans="1:14">
      <c r="A263" t="str">
        <f>IF(Ventes[[#This Row],[Sale_Date]]=Ventes[[#This Row],[Sale_Date]],"ID_V "&amp;TEXT(B263,"YYYY MMDD")&amp;"-"&amp;TEXT(ROW(),"000"),"ID…")</f>
        <v>ID_V YYYY 01DD-263</v>
      </c>
      <c r="B263" s="26">
        <f t="shared" si="8"/>
        <v>45312</v>
      </c>
      <c r="C263" t="str">
        <f>_xlfn.XLOOKUP(Ventes[[#This Row],[Product_Name]],Tab_Produits[Product_Line],Tab_Produits[ID_Product],"Choisir Votre Produit")</f>
        <v>ID_P Foo 0004</v>
      </c>
      <c r="D263" s="27" t="s">
        <v>513</v>
      </c>
      <c r="E263" s="27" t="str">
        <f>+Tab_Clients[[#This Row],[Client_Name]]</f>
        <v>Riya Chopra</v>
      </c>
      <c r="F263" s="27" t="str">
        <f>_xlfn.XLOOKUP(Ventes[[#This Row],[Client_Name]],Tab_Clients[Client_Name],Tab_Clients[Customer Type],"Nouveau")</f>
        <v>Member</v>
      </c>
      <c r="G263" s="28">
        <v>5</v>
      </c>
      <c r="H263" s="6">
        <f>_xlfn.XLOOKUP(Ventes[[#This Row],[Product_Name]],Tab_Produits[Product_Line],Tab_Produits[Coût_Unitaire],"0")</f>
        <v>54.84</v>
      </c>
      <c r="I263" s="2">
        <f t="shared" si="9"/>
        <v>274.20000000000005</v>
      </c>
      <c r="J263" s="2">
        <f>IF(AND(WORKDAY(Ventes[[#This Row],[Sale_Date]],2)&gt;=5,Ventes[[#This Row],[Quantity]]&gt;=7,+Ventes[[#This Row],[Customer Type]]="Member"),-Ventes[[#This Row],[Prix_Vente]]*TX_Remise,0)</f>
        <v>0</v>
      </c>
      <c r="K263" s="2">
        <f>IF(AND(WEEKDAY(Ventes[[#This Row],[Sale_Date]],2)=7, Ventes[[#This Row],[Product_Price]]&gt;7), Ventes[[#This Row],[Prix_Vente]]*TauxMaj, 0)</f>
        <v>5.4840000000000009</v>
      </c>
      <c r="L263" s="2">
        <f>SUM(Ventes[[#This Row],[Prix_Vente]:[Majoration]])</f>
        <v>279.68400000000003</v>
      </c>
      <c r="M263" s="2">
        <f xml:space="preserve"> Ventes[[#This Row],[Prix de Vente HT]]*Tx_TVA</f>
        <v>53.839170000000003</v>
      </c>
      <c r="N263" s="2">
        <f>+Ventes[[#This Row],[Prix de Vente HT]]+Ventes[[#This Row],[Montant TVA]]</f>
        <v>333.52317000000005</v>
      </c>
    </row>
    <row r="264" spans="1:14">
      <c r="A264" t="str">
        <f>IF(Ventes[[#This Row],[Sale_Date]]=Ventes[[#This Row],[Sale_Date]],"ID_V "&amp;TEXT(B264,"YYYY MMDD")&amp;"-"&amp;TEXT(ROW(),"000"),"ID…")</f>
        <v>ID_V YYYY 01DD-264</v>
      </c>
      <c r="B264" s="26">
        <f t="shared" si="8"/>
        <v>45312</v>
      </c>
      <c r="C264" t="str">
        <f>_xlfn.XLOOKUP(Ventes[[#This Row],[Product_Name]],Tab_Produits[Product_Line],Tab_Produits[ID_Product],"Choisir Votre Produit")</f>
        <v>ID_P Hom 0003</v>
      </c>
      <c r="D264" s="27" t="s">
        <v>512</v>
      </c>
      <c r="E264" s="27" t="str">
        <f>+Tab_Clients[[#This Row],[Client_Name]]</f>
        <v>Vikram Mehta</v>
      </c>
      <c r="F264" s="27" t="str">
        <f>_xlfn.XLOOKUP(Ventes[[#This Row],[Client_Name]],Tab_Clients[Client_Name],Tab_Clients[Customer Type],"Nouveau")</f>
        <v>Member</v>
      </c>
      <c r="G264" s="28">
        <v>1</v>
      </c>
      <c r="H264" s="6">
        <f>_xlfn.XLOOKUP(Ventes[[#This Row],[Product_Name]],Tab_Produits[Product_Line],Tab_Produits[Coût_Unitaire],"0")</f>
        <v>73.56</v>
      </c>
      <c r="I264" s="2">
        <f t="shared" si="9"/>
        <v>73.56</v>
      </c>
      <c r="J264" s="2">
        <f>IF(AND(WORKDAY(Ventes[[#This Row],[Sale_Date]],2)&gt;=5,Ventes[[#This Row],[Quantity]]&gt;=7,+Ventes[[#This Row],[Customer Type]]="Member"),-Ventes[[#This Row],[Prix_Vente]]*TX_Remise,0)</f>
        <v>0</v>
      </c>
      <c r="K264" s="2">
        <f>IF(AND(WEEKDAY(Ventes[[#This Row],[Sale_Date]],2)=7, Ventes[[#This Row],[Product_Price]]&gt;7), Ventes[[#This Row],[Prix_Vente]]*TauxMaj, 0)</f>
        <v>1.4712000000000001</v>
      </c>
      <c r="L264" s="2">
        <f>SUM(Ventes[[#This Row],[Prix_Vente]:[Majoration]])</f>
        <v>75.031199999999998</v>
      </c>
      <c r="M264" s="2">
        <f xml:space="preserve"> Ventes[[#This Row],[Prix de Vente HT]]*Tx_TVA</f>
        <v>14.443505999999999</v>
      </c>
      <c r="N264" s="2">
        <f>+Ventes[[#This Row],[Prix de Vente HT]]+Ventes[[#This Row],[Montant TVA]]</f>
        <v>89.474705999999998</v>
      </c>
    </row>
    <row r="265" spans="1:14">
      <c r="A265" t="str">
        <f>IF(Ventes[[#This Row],[Sale_Date]]=Ventes[[#This Row],[Sale_Date]],"ID_V "&amp;TEXT(B265,"YYYY MMDD")&amp;"-"&amp;TEXT(ROW(),"000"),"ID…")</f>
        <v>ID_V YYYY 01DD-265</v>
      </c>
      <c r="B265" s="26">
        <f t="shared" si="8"/>
        <v>45312</v>
      </c>
      <c r="C265" t="str">
        <f>_xlfn.XLOOKUP(Ventes[[#This Row],[Product_Name]],Tab_Produits[Product_Line],Tab_Produits[ID_Product],"Choisir Votre Produit")</f>
        <v>ID_P Hom 0003</v>
      </c>
      <c r="D265" s="27" t="s">
        <v>512</v>
      </c>
      <c r="E265" s="27" t="str">
        <f>+Tab_Clients[[#This Row],[Client_Name]]</f>
        <v>Raj Chopra</v>
      </c>
      <c r="F265" s="27" t="str">
        <f>_xlfn.XLOOKUP(Ventes[[#This Row],[Client_Name]],Tab_Clients[Client_Name],Tab_Clients[Customer Type],"Nouveau")</f>
        <v>Normal</v>
      </c>
      <c r="G265" s="28">
        <v>4</v>
      </c>
      <c r="H265" s="6">
        <f>_xlfn.XLOOKUP(Ventes[[#This Row],[Product_Name]],Tab_Produits[Product_Line],Tab_Produits[Coût_Unitaire],"0")</f>
        <v>73.56</v>
      </c>
      <c r="I265" s="2">
        <f t="shared" si="9"/>
        <v>294.24</v>
      </c>
      <c r="J265" s="2">
        <f>IF(AND(WORKDAY(Ventes[[#This Row],[Sale_Date]],2)&gt;=5,Ventes[[#This Row],[Quantity]]&gt;=7,+Ventes[[#This Row],[Customer Type]]="Member"),-Ventes[[#This Row],[Prix_Vente]]*TX_Remise,0)</f>
        <v>0</v>
      </c>
      <c r="K265" s="2">
        <f>IF(AND(WEEKDAY(Ventes[[#This Row],[Sale_Date]],2)=7, Ventes[[#This Row],[Product_Price]]&gt;7), Ventes[[#This Row],[Prix_Vente]]*TauxMaj, 0)</f>
        <v>5.8848000000000003</v>
      </c>
      <c r="L265" s="2">
        <f>SUM(Ventes[[#This Row],[Prix_Vente]:[Majoration]])</f>
        <v>300.12479999999999</v>
      </c>
      <c r="M265" s="2">
        <f xml:space="preserve"> Ventes[[#This Row],[Prix de Vente HT]]*Tx_TVA</f>
        <v>57.774023999999997</v>
      </c>
      <c r="N265" s="2">
        <f>+Ventes[[#This Row],[Prix de Vente HT]]+Ventes[[#This Row],[Montant TVA]]</f>
        <v>357.89882399999999</v>
      </c>
    </row>
    <row r="266" spans="1:14">
      <c r="A266" t="str">
        <f>IF(Ventes[[#This Row],[Sale_Date]]=Ventes[[#This Row],[Sale_Date]],"ID_V "&amp;TEXT(B266,"YYYY MMDD")&amp;"-"&amp;TEXT(ROW(),"000"),"ID…")</f>
        <v>ID_V YYYY 01DD-266</v>
      </c>
      <c r="B266" s="26">
        <f t="shared" si="8"/>
        <v>45313</v>
      </c>
      <c r="C266" t="str">
        <f>_xlfn.XLOOKUP(Ventes[[#This Row],[Product_Name]],Tab_Produits[Product_Line],Tab_Produits[ID_Product],"Choisir Votre Produit")</f>
        <v>ID_P Hea 0001</v>
      </c>
      <c r="D266" s="27" t="s">
        <v>510</v>
      </c>
      <c r="E266" s="27" t="str">
        <f>+Tab_Clients[[#This Row],[Client_Name]]</f>
        <v>Rahul Gupta</v>
      </c>
      <c r="F266" s="27" t="str">
        <f>_xlfn.XLOOKUP(Ventes[[#This Row],[Client_Name]],Tab_Clients[Client_Name],Tab_Clients[Customer Type],"Nouveau")</f>
        <v>Member</v>
      </c>
      <c r="G266" s="28">
        <v>6</v>
      </c>
      <c r="H266" s="6">
        <f>_xlfn.XLOOKUP(Ventes[[#This Row],[Product_Name]],Tab_Produits[Product_Line],Tab_Produits[Coût_Unitaire],"0")</f>
        <v>74.69</v>
      </c>
      <c r="I266" s="2">
        <f t="shared" si="9"/>
        <v>448.14</v>
      </c>
      <c r="J266" s="2">
        <f>IF(AND(WORKDAY(Ventes[[#This Row],[Sale_Date]],2)&gt;=5,Ventes[[#This Row],[Quantity]]&gt;=7,+Ventes[[#This Row],[Customer Type]]="Member"),-Ventes[[#This Row],[Prix_Vente]]*TX_Remise,0)</f>
        <v>0</v>
      </c>
      <c r="K266" s="2">
        <f>IF(AND(WEEKDAY(Ventes[[#This Row],[Sale_Date]],2)=7, Ventes[[#This Row],[Product_Price]]&gt;7), Ventes[[#This Row],[Prix_Vente]]*TauxMaj, 0)</f>
        <v>0</v>
      </c>
      <c r="L266" s="2">
        <f>SUM(Ventes[[#This Row],[Prix_Vente]:[Majoration]])</f>
        <v>448.14</v>
      </c>
      <c r="M266" s="2">
        <f xml:space="preserve"> Ventes[[#This Row],[Prix de Vente HT]]*Tx_TVA</f>
        <v>86.266949999999994</v>
      </c>
      <c r="N266" s="2">
        <f>+Ventes[[#This Row],[Prix de Vente HT]]+Ventes[[#This Row],[Montant TVA]]</f>
        <v>534.40694999999994</v>
      </c>
    </row>
    <row r="267" spans="1:14">
      <c r="A267" t="str">
        <f>IF(Ventes[[#This Row],[Sale_Date]]=Ventes[[#This Row],[Sale_Date]],"ID_V "&amp;TEXT(B267,"YYYY MMDD")&amp;"-"&amp;TEXT(ROW(),"000"),"ID…")</f>
        <v>ID_V YYYY 01DD-267</v>
      </c>
      <c r="B267" s="26">
        <f t="shared" si="8"/>
        <v>45313</v>
      </c>
      <c r="C267" t="str">
        <f>_xlfn.XLOOKUP(Ventes[[#This Row],[Product_Name]],Tab_Produits[Product_Line],Tab_Produits[ID_Product],"Choisir Votre Produit")</f>
        <v>ID_P Foo 0004</v>
      </c>
      <c r="D267" s="27" t="s">
        <v>513</v>
      </c>
      <c r="E267" s="27" t="str">
        <f>+Tab_Clients[[#This Row],[Client_Name]]</f>
        <v>Ashok Iyer</v>
      </c>
      <c r="F267" s="27" t="str">
        <f>_xlfn.XLOOKUP(Ventes[[#This Row],[Client_Name]],Tab_Clients[Client_Name],Tab_Clients[Customer Type],"Nouveau")</f>
        <v>Member</v>
      </c>
      <c r="G267" s="28">
        <v>4</v>
      </c>
      <c r="H267" s="6">
        <f>_xlfn.XLOOKUP(Ventes[[#This Row],[Product_Name]],Tab_Produits[Product_Line],Tab_Produits[Coût_Unitaire],"0")</f>
        <v>54.84</v>
      </c>
      <c r="I267" s="2">
        <f t="shared" si="9"/>
        <v>219.36</v>
      </c>
      <c r="J267" s="2">
        <f>IF(AND(WORKDAY(Ventes[[#This Row],[Sale_Date]],2)&gt;=5,Ventes[[#This Row],[Quantity]]&gt;=7,+Ventes[[#This Row],[Customer Type]]="Member"),-Ventes[[#This Row],[Prix_Vente]]*TX_Remise,0)</f>
        <v>0</v>
      </c>
      <c r="K267" s="2">
        <f>IF(AND(WEEKDAY(Ventes[[#This Row],[Sale_Date]],2)=7, Ventes[[#This Row],[Product_Price]]&gt;7), Ventes[[#This Row],[Prix_Vente]]*TauxMaj, 0)</f>
        <v>0</v>
      </c>
      <c r="L267" s="2">
        <f>SUM(Ventes[[#This Row],[Prix_Vente]:[Majoration]])</f>
        <v>219.36</v>
      </c>
      <c r="M267" s="2">
        <f xml:space="preserve"> Ventes[[#This Row],[Prix de Vente HT]]*Tx_TVA</f>
        <v>42.226800000000004</v>
      </c>
      <c r="N267" s="2">
        <f>+Ventes[[#This Row],[Prix de Vente HT]]+Ventes[[#This Row],[Montant TVA]]</f>
        <v>261.58680000000004</v>
      </c>
    </row>
    <row r="268" spans="1:14">
      <c r="A268" t="str">
        <f>IF(Ventes[[#This Row],[Sale_Date]]=Ventes[[#This Row],[Sale_Date]],"ID_V "&amp;TEXT(B268,"YYYY MMDD")&amp;"-"&amp;TEXT(ROW(),"000"),"ID…")</f>
        <v>ID_V YYYY 01DD-268</v>
      </c>
      <c r="B268" s="26">
        <f t="shared" si="8"/>
        <v>45313</v>
      </c>
      <c r="C268" t="str">
        <f>_xlfn.XLOOKUP(Ventes[[#This Row],[Product_Name]],Tab_Produits[Product_Line],Tab_Produits[ID_Product],"Choisir Votre Produit")</f>
        <v>ID_P Hom 0003</v>
      </c>
      <c r="D268" s="27" t="s">
        <v>512</v>
      </c>
      <c r="E268" s="27" t="str">
        <f>+Tab_Clients[[#This Row],[Client_Name]]</f>
        <v>Meera Das</v>
      </c>
      <c r="F268" s="27" t="str">
        <f>_xlfn.XLOOKUP(Ventes[[#This Row],[Client_Name]],Tab_Clients[Client_Name],Tab_Clients[Customer Type],"Nouveau")</f>
        <v>Member</v>
      </c>
      <c r="G268" s="28">
        <v>1</v>
      </c>
      <c r="H268" s="6">
        <f>_xlfn.XLOOKUP(Ventes[[#This Row],[Product_Name]],Tab_Produits[Product_Line],Tab_Produits[Coût_Unitaire],"0")</f>
        <v>73.56</v>
      </c>
      <c r="I268" s="2">
        <f t="shared" si="9"/>
        <v>73.56</v>
      </c>
      <c r="J268" s="2">
        <f>IF(AND(WORKDAY(Ventes[[#This Row],[Sale_Date]],2)&gt;=5,Ventes[[#This Row],[Quantity]]&gt;=7,+Ventes[[#This Row],[Customer Type]]="Member"),-Ventes[[#This Row],[Prix_Vente]]*TX_Remise,0)</f>
        <v>0</v>
      </c>
      <c r="K268" s="2">
        <f>IF(AND(WEEKDAY(Ventes[[#This Row],[Sale_Date]],2)=7, Ventes[[#This Row],[Product_Price]]&gt;7), Ventes[[#This Row],[Prix_Vente]]*TauxMaj, 0)</f>
        <v>0</v>
      </c>
      <c r="L268" s="2">
        <f>SUM(Ventes[[#This Row],[Prix_Vente]:[Majoration]])</f>
        <v>73.56</v>
      </c>
      <c r="M268" s="2">
        <f xml:space="preserve"> Ventes[[#This Row],[Prix de Vente HT]]*Tx_TVA</f>
        <v>14.160300000000001</v>
      </c>
      <c r="N268" s="2">
        <f>+Ventes[[#This Row],[Prix de Vente HT]]+Ventes[[#This Row],[Montant TVA]]</f>
        <v>87.720300000000009</v>
      </c>
    </row>
    <row r="269" spans="1:14">
      <c r="A269" t="str">
        <f>IF(Ventes[[#This Row],[Sale_Date]]=Ventes[[#This Row],[Sale_Date]],"ID_V "&amp;TEXT(B269,"YYYY MMDD")&amp;"-"&amp;TEXT(ROW(),"000"),"ID…")</f>
        <v>ID_V YYYY 01DD-269</v>
      </c>
      <c r="B269" s="26">
        <f t="shared" si="8"/>
        <v>45313</v>
      </c>
      <c r="C269" t="str">
        <f>_xlfn.XLOOKUP(Ventes[[#This Row],[Product_Name]],Tab_Produits[Product_Line],Tab_Produits[ID_Product],"Choisir Votre Produit")</f>
        <v>ID_P Hom 0003</v>
      </c>
      <c r="D269" s="27" t="s">
        <v>512</v>
      </c>
      <c r="E269" s="27" t="str">
        <f>+Tab_Clients[[#This Row],[Client_Name]]</f>
        <v>Anil Bansal</v>
      </c>
      <c r="F269" s="27" t="str">
        <f>_xlfn.XLOOKUP(Ventes[[#This Row],[Client_Name]],Tab_Clients[Client_Name],Tab_Clients[Customer Type],"Nouveau")</f>
        <v>Normal</v>
      </c>
      <c r="G269" s="28">
        <v>10</v>
      </c>
      <c r="H269" s="6">
        <f>_xlfn.XLOOKUP(Ventes[[#This Row],[Product_Name]],Tab_Produits[Product_Line],Tab_Produits[Coût_Unitaire],"0")</f>
        <v>73.56</v>
      </c>
      <c r="I269" s="2">
        <f t="shared" si="9"/>
        <v>735.6</v>
      </c>
      <c r="J269" s="2">
        <f>IF(AND(WORKDAY(Ventes[[#This Row],[Sale_Date]],2)&gt;=5,Ventes[[#This Row],[Quantity]]&gt;=7,+Ventes[[#This Row],[Customer Type]]="Member"),-Ventes[[#This Row],[Prix_Vente]]*TX_Remise,0)</f>
        <v>0</v>
      </c>
      <c r="K269" s="2">
        <f>IF(AND(WEEKDAY(Ventes[[#This Row],[Sale_Date]],2)=7, Ventes[[#This Row],[Product_Price]]&gt;7), Ventes[[#This Row],[Prix_Vente]]*TauxMaj, 0)</f>
        <v>0</v>
      </c>
      <c r="L269" s="2">
        <f>SUM(Ventes[[#This Row],[Prix_Vente]:[Majoration]])</f>
        <v>735.6</v>
      </c>
      <c r="M269" s="2">
        <f xml:space="preserve"> Ventes[[#This Row],[Prix de Vente HT]]*Tx_TVA</f>
        <v>141.60300000000001</v>
      </c>
      <c r="N269" s="2">
        <f>+Ventes[[#This Row],[Prix de Vente HT]]+Ventes[[#This Row],[Montant TVA]]</f>
        <v>877.20299999999997</v>
      </c>
    </row>
    <row r="270" spans="1:14">
      <c r="A270" t="str">
        <f>IF(Ventes[[#This Row],[Sale_Date]]=Ventes[[#This Row],[Sale_Date]],"ID_V "&amp;TEXT(B270,"YYYY MMDD")&amp;"-"&amp;TEXT(ROW(),"000"),"ID…")</f>
        <v>ID_V YYYY 01DD-270</v>
      </c>
      <c r="B270" s="26">
        <f t="shared" si="8"/>
        <v>45314</v>
      </c>
      <c r="C270" t="str">
        <f>_xlfn.XLOOKUP(Ventes[[#This Row],[Product_Name]],Tab_Produits[Product_Line],Tab_Produits[ID_Product],"Choisir Votre Produit")</f>
        <v>ID_P Hea 0001</v>
      </c>
      <c r="D270" s="27" t="s">
        <v>510</v>
      </c>
      <c r="E270" s="27" t="str">
        <f>+Tab_Clients[[#This Row],[Client_Name]]</f>
        <v>Amit Banerjee</v>
      </c>
      <c r="F270" s="27" t="str">
        <f>_xlfn.XLOOKUP(Ventes[[#This Row],[Client_Name]],Tab_Clients[Client_Name],Tab_Clients[Customer Type],"Nouveau")</f>
        <v>Member</v>
      </c>
      <c r="G270" s="28">
        <v>5</v>
      </c>
      <c r="H270" s="6">
        <f>_xlfn.XLOOKUP(Ventes[[#This Row],[Product_Name]],Tab_Produits[Product_Line],Tab_Produits[Coût_Unitaire],"0")</f>
        <v>74.69</v>
      </c>
      <c r="I270" s="2">
        <f t="shared" si="9"/>
        <v>373.45</v>
      </c>
      <c r="J270" s="2">
        <f>IF(AND(WORKDAY(Ventes[[#This Row],[Sale_Date]],2)&gt;=5,Ventes[[#This Row],[Quantity]]&gt;=7,+Ventes[[#This Row],[Customer Type]]="Member"),-Ventes[[#This Row],[Prix_Vente]]*TX_Remise,0)</f>
        <v>0</v>
      </c>
      <c r="K270" s="2">
        <f>IF(AND(WEEKDAY(Ventes[[#This Row],[Sale_Date]],2)=7, Ventes[[#This Row],[Product_Price]]&gt;7), Ventes[[#This Row],[Prix_Vente]]*TauxMaj, 0)</f>
        <v>0</v>
      </c>
      <c r="L270" s="2">
        <f>SUM(Ventes[[#This Row],[Prix_Vente]:[Majoration]])</f>
        <v>373.45</v>
      </c>
      <c r="M270" s="2">
        <f xml:space="preserve"> Ventes[[#This Row],[Prix de Vente HT]]*Tx_TVA</f>
        <v>71.889124999999993</v>
      </c>
      <c r="N270" s="2">
        <f>+Ventes[[#This Row],[Prix de Vente HT]]+Ventes[[#This Row],[Montant TVA]]</f>
        <v>445.33912499999997</v>
      </c>
    </row>
    <row r="271" spans="1:14">
      <c r="A271" t="str">
        <f>IF(Ventes[[#This Row],[Sale_Date]]=Ventes[[#This Row],[Sale_Date]],"ID_V "&amp;TEXT(B271,"YYYY MMDD")&amp;"-"&amp;TEXT(ROW(),"000"),"ID…")</f>
        <v>ID_V YYYY 01DD-271</v>
      </c>
      <c r="B271" s="26">
        <f t="shared" si="8"/>
        <v>45314</v>
      </c>
      <c r="C271" t="str">
        <f>_xlfn.XLOOKUP(Ventes[[#This Row],[Product_Name]],Tab_Produits[Product_Line],Tab_Produits[ID_Product],"Choisir Votre Produit")</f>
        <v>ID_P Foo 0004</v>
      </c>
      <c r="D271" s="27" t="s">
        <v>513</v>
      </c>
      <c r="E271" s="27" t="str">
        <f>+Tab_Clients[[#This Row],[Client_Name]]</f>
        <v>Priya Iyer</v>
      </c>
      <c r="F271" s="27" t="str">
        <f>_xlfn.XLOOKUP(Ventes[[#This Row],[Client_Name]],Tab_Clients[Client_Name],Tab_Clients[Customer Type],"Nouveau")</f>
        <v>Member</v>
      </c>
      <c r="G271" s="28">
        <v>6</v>
      </c>
      <c r="H271" s="6">
        <f>_xlfn.XLOOKUP(Ventes[[#This Row],[Product_Name]],Tab_Produits[Product_Line],Tab_Produits[Coût_Unitaire],"0")</f>
        <v>54.84</v>
      </c>
      <c r="I271" s="2">
        <f t="shared" si="9"/>
        <v>329.04</v>
      </c>
      <c r="J271" s="2">
        <f>IF(AND(WORKDAY(Ventes[[#This Row],[Sale_Date]],2)&gt;=5,Ventes[[#This Row],[Quantity]]&gt;=7,+Ventes[[#This Row],[Customer Type]]="Member"),-Ventes[[#This Row],[Prix_Vente]]*TX_Remise,0)</f>
        <v>0</v>
      </c>
      <c r="K271" s="2">
        <f>IF(AND(WEEKDAY(Ventes[[#This Row],[Sale_Date]],2)=7, Ventes[[#This Row],[Product_Price]]&gt;7), Ventes[[#This Row],[Prix_Vente]]*TauxMaj, 0)</f>
        <v>0</v>
      </c>
      <c r="L271" s="2">
        <f>SUM(Ventes[[#This Row],[Prix_Vente]:[Majoration]])</f>
        <v>329.04</v>
      </c>
      <c r="M271" s="2">
        <f xml:space="preserve"> Ventes[[#This Row],[Prix de Vente HT]]*Tx_TVA</f>
        <v>63.340200000000003</v>
      </c>
      <c r="N271" s="2">
        <f>+Ventes[[#This Row],[Prix de Vente HT]]+Ventes[[#This Row],[Montant TVA]]</f>
        <v>392.3802</v>
      </c>
    </row>
    <row r="272" spans="1:14">
      <c r="A272" t="str">
        <f>IF(Ventes[[#This Row],[Sale_Date]]=Ventes[[#This Row],[Sale_Date]],"ID_V "&amp;TEXT(B272,"YYYY MMDD")&amp;"-"&amp;TEXT(ROW(),"000"),"ID…")</f>
        <v>ID_V YYYY 01DD-272</v>
      </c>
      <c r="B272" s="26">
        <f t="shared" si="8"/>
        <v>45314</v>
      </c>
      <c r="C272" t="str">
        <f>_xlfn.XLOOKUP(Ventes[[#This Row],[Product_Name]],Tab_Produits[Product_Line],Tab_Produits[ID_Product],"Choisir Votre Produit")</f>
        <v>ID_P Hom 0003</v>
      </c>
      <c r="D272" s="27" t="s">
        <v>512</v>
      </c>
      <c r="E272" s="27" t="str">
        <f>+Tab_Clients[[#This Row],[Client_Name]]</f>
        <v>Deepak Singh</v>
      </c>
      <c r="F272" s="27" t="str">
        <f>_xlfn.XLOOKUP(Ventes[[#This Row],[Client_Name]],Tab_Clients[Client_Name],Tab_Clients[Customer Type],"Nouveau")</f>
        <v>Member</v>
      </c>
      <c r="G272" s="28">
        <v>9</v>
      </c>
      <c r="H272" s="6">
        <f>_xlfn.XLOOKUP(Ventes[[#This Row],[Product_Name]],Tab_Produits[Product_Line],Tab_Produits[Coût_Unitaire],"0")</f>
        <v>73.56</v>
      </c>
      <c r="I272" s="2">
        <f t="shared" si="9"/>
        <v>662.04</v>
      </c>
      <c r="J272" s="2">
        <f>IF(AND(WORKDAY(Ventes[[#This Row],[Sale_Date]],2)&gt;=5,Ventes[[#This Row],[Quantity]]&gt;=7,+Ventes[[#This Row],[Customer Type]]="Member"),-Ventes[[#This Row],[Prix_Vente]]*TX_Remise,0)</f>
        <v>-165.51</v>
      </c>
      <c r="K272" s="2">
        <f>IF(AND(WEEKDAY(Ventes[[#This Row],[Sale_Date]],2)=7, Ventes[[#This Row],[Product_Price]]&gt;7), Ventes[[#This Row],[Prix_Vente]]*TauxMaj, 0)</f>
        <v>0</v>
      </c>
      <c r="L272" s="2">
        <f>SUM(Ventes[[#This Row],[Prix_Vente]:[Majoration]])</f>
        <v>496.53</v>
      </c>
      <c r="M272" s="2">
        <f xml:space="preserve"> Ventes[[#This Row],[Prix de Vente HT]]*Tx_TVA</f>
        <v>95.582025000000002</v>
      </c>
      <c r="N272" s="2">
        <f>+Ventes[[#This Row],[Prix de Vente HT]]+Ventes[[#This Row],[Montant TVA]]</f>
        <v>592.11202500000002</v>
      </c>
    </row>
    <row r="273" spans="1:14">
      <c r="A273" t="str">
        <f>IF(Ventes[[#This Row],[Sale_Date]]=Ventes[[#This Row],[Sale_Date]],"ID_V "&amp;TEXT(B273,"YYYY MMDD")&amp;"-"&amp;TEXT(ROW(),"000"),"ID…")</f>
        <v>ID_V YYYY 01DD-273</v>
      </c>
      <c r="B273" s="26">
        <f t="shared" si="8"/>
        <v>45314</v>
      </c>
      <c r="C273" t="str">
        <f>_xlfn.XLOOKUP(Ventes[[#This Row],[Product_Name]],Tab_Produits[Product_Line],Tab_Produits[ID_Product],"Choisir Votre Produit")</f>
        <v>ID_P Hom 0003</v>
      </c>
      <c r="D273" s="27" t="s">
        <v>512</v>
      </c>
      <c r="E273" s="27" t="str">
        <f>+Tab_Clients[[#This Row],[Client_Name]]</f>
        <v>Manish Kapoor</v>
      </c>
      <c r="F273" s="27" t="str">
        <f>_xlfn.XLOOKUP(Ventes[[#This Row],[Client_Name]],Tab_Clients[Client_Name],Tab_Clients[Customer Type],"Nouveau")</f>
        <v>Normal</v>
      </c>
      <c r="G273" s="28">
        <v>9</v>
      </c>
      <c r="H273" s="6">
        <f>_xlfn.XLOOKUP(Ventes[[#This Row],[Product_Name]],Tab_Produits[Product_Line],Tab_Produits[Coût_Unitaire],"0")</f>
        <v>73.56</v>
      </c>
      <c r="I273" s="2">
        <f t="shared" si="9"/>
        <v>662.04</v>
      </c>
      <c r="J273" s="2">
        <f>IF(AND(WORKDAY(Ventes[[#This Row],[Sale_Date]],2)&gt;=5,Ventes[[#This Row],[Quantity]]&gt;=7,+Ventes[[#This Row],[Customer Type]]="Member"),-Ventes[[#This Row],[Prix_Vente]]*TX_Remise,0)</f>
        <v>0</v>
      </c>
      <c r="K273" s="2">
        <f>IF(AND(WEEKDAY(Ventes[[#This Row],[Sale_Date]],2)=7, Ventes[[#This Row],[Product_Price]]&gt;7), Ventes[[#This Row],[Prix_Vente]]*TauxMaj, 0)</f>
        <v>0</v>
      </c>
      <c r="L273" s="2">
        <f>SUM(Ventes[[#This Row],[Prix_Vente]:[Majoration]])</f>
        <v>662.04</v>
      </c>
      <c r="M273" s="2">
        <f xml:space="preserve"> Ventes[[#This Row],[Prix de Vente HT]]*Tx_TVA</f>
        <v>127.4427</v>
      </c>
      <c r="N273" s="2">
        <f>+Ventes[[#This Row],[Prix de Vente HT]]+Ventes[[#This Row],[Montant TVA]]</f>
        <v>789.48270000000002</v>
      </c>
    </row>
    <row r="274" spans="1:14">
      <c r="A274" t="str">
        <f>IF(Ventes[[#This Row],[Sale_Date]]=Ventes[[#This Row],[Sale_Date]],"ID_V "&amp;TEXT(B274,"YYYY MMDD")&amp;"-"&amp;TEXT(ROW(),"000"),"ID…")</f>
        <v>ID_V YYYY 01DD-274</v>
      </c>
      <c r="B274" s="26">
        <f t="shared" si="8"/>
        <v>45315</v>
      </c>
      <c r="C274" t="str">
        <f>_xlfn.XLOOKUP(Ventes[[#This Row],[Product_Name]],Tab_Produits[Product_Line],Tab_Produits[ID_Product],"Choisir Votre Produit")</f>
        <v>ID_P Hea 0001</v>
      </c>
      <c r="D274" s="27" t="s">
        <v>510</v>
      </c>
      <c r="E274" s="27" t="str">
        <f>+Tab_Clients[[#This Row],[Client_Name]]</f>
        <v>Neha Sharma</v>
      </c>
      <c r="F274" s="27" t="str">
        <f>_xlfn.XLOOKUP(Ventes[[#This Row],[Client_Name]],Tab_Clients[Client_Name],Tab_Clients[Customer Type],"Nouveau")</f>
        <v>Member</v>
      </c>
      <c r="G274" s="28">
        <v>2</v>
      </c>
      <c r="H274" s="6">
        <f>_xlfn.XLOOKUP(Ventes[[#This Row],[Product_Name]],Tab_Produits[Product_Line],Tab_Produits[Coût_Unitaire],"0")</f>
        <v>74.69</v>
      </c>
      <c r="I274" s="2">
        <f t="shared" si="9"/>
        <v>149.38</v>
      </c>
      <c r="J274" s="2">
        <f>IF(AND(WORKDAY(Ventes[[#This Row],[Sale_Date]],2)&gt;=5,Ventes[[#This Row],[Quantity]]&gt;=7,+Ventes[[#This Row],[Customer Type]]="Member"),-Ventes[[#This Row],[Prix_Vente]]*TX_Remise,0)</f>
        <v>0</v>
      </c>
      <c r="K274" s="2">
        <f>IF(AND(WEEKDAY(Ventes[[#This Row],[Sale_Date]],2)=7, Ventes[[#This Row],[Product_Price]]&gt;7), Ventes[[#This Row],[Prix_Vente]]*TauxMaj, 0)</f>
        <v>0</v>
      </c>
      <c r="L274" s="2">
        <f>SUM(Ventes[[#This Row],[Prix_Vente]:[Majoration]])</f>
        <v>149.38</v>
      </c>
      <c r="M274" s="2">
        <f xml:space="preserve"> Ventes[[#This Row],[Prix de Vente HT]]*Tx_TVA</f>
        <v>28.755649999999999</v>
      </c>
      <c r="N274" s="2">
        <f>+Ventes[[#This Row],[Prix de Vente HT]]+Ventes[[#This Row],[Montant TVA]]</f>
        <v>178.13565</v>
      </c>
    </row>
    <row r="275" spans="1:14">
      <c r="A275" t="str">
        <f>IF(Ventes[[#This Row],[Sale_Date]]=Ventes[[#This Row],[Sale_Date]],"ID_V "&amp;TEXT(B275,"YYYY MMDD")&amp;"-"&amp;TEXT(ROW(),"000"),"ID…")</f>
        <v>ID_V YYYY 01DD-275</v>
      </c>
      <c r="B275" s="26">
        <f t="shared" si="8"/>
        <v>45315</v>
      </c>
      <c r="C275" t="str">
        <f>_xlfn.XLOOKUP(Ventes[[#This Row],[Product_Name]],Tab_Produits[Product_Line],Tab_Produits[ID_Product],"Choisir Votre Produit")</f>
        <v>ID_P Foo 0004</v>
      </c>
      <c r="D275" s="27" t="s">
        <v>513</v>
      </c>
      <c r="E275" s="27" t="str">
        <f>+Tab_Clients[[#This Row],[Client_Name]]</f>
        <v>Pooja Agarwal</v>
      </c>
      <c r="F275" s="27" t="str">
        <f>_xlfn.XLOOKUP(Ventes[[#This Row],[Client_Name]],Tab_Clients[Client_Name],Tab_Clients[Customer Type],"Nouveau")</f>
        <v>Member</v>
      </c>
      <c r="G275" s="28">
        <v>10</v>
      </c>
      <c r="H275" s="6">
        <f>_xlfn.XLOOKUP(Ventes[[#This Row],[Product_Name]],Tab_Produits[Product_Line],Tab_Produits[Coût_Unitaire],"0")</f>
        <v>54.84</v>
      </c>
      <c r="I275" s="2">
        <f t="shared" si="9"/>
        <v>548.40000000000009</v>
      </c>
      <c r="J275" s="2">
        <f>IF(AND(WORKDAY(Ventes[[#This Row],[Sale_Date]],2)&gt;=5,Ventes[[#This Row],[Quantity]]&gt;=7,+Ventes[[#This Row],[Customer Type]]="Member"),-Ventes[[#This Row],[Prix_Vente]]*TX_Remise,0)</f>
        <v>-137.10000000000002</v>
      </c>
      <c r="K275" s="2">
        <f>IF(AND(WEEKDAY(Ventes[[#This Row],[Sale_Date]],2)=7, Ventes[[#This Row],[Product_Price]]&gt;7), Ventes[[#This Row],[Prix_Vente]]*TauxMaj, 0)</f>
        <v>0</v>
      </c>
      <c r="L275" s="2">
        <f>SUM(Ventes[[#This Row],[Prix_Vente]:[Majoration]])</f>
        <v>411.30000000000007</v>
      </c>
      <c r="M275" s="2">
        <f xml:space="preserve"> Ventes[[#This Row],[Prix de Vente HT]]*Tx_TVA</f>
        <v>79.17525000000002</v>
      </c>
      <c r="N275" s="2">
        <f>+Ventes[[#This Row],[Prix de Vente HT]]+Ventes[[#This Row],[Montant TVA]]</f>
        <v>490.47525000000007</v>
      </c>
    </row>
    <row r="276" spans="1:14">
      <c r="A276" t="str">
        <f>IF(Ventes[[#This Row],[Sale_Date]]=Ventes[[#This Row],[Sale_Date]],"ID_V "&amp;TEXT(B276,"YYYY MMDD")&amp;"-"&amp;TEXT(ROW(),"000"),"ID…")</f>
        <v>ID_V YYYY 01DD-276</v>
      </c>
      <c r="B276" s="26">
        <f t="shared" si="8"/>
        <v>45315</v>
      </c>
      <c r="C276" t="str">
        <f>_xlfn.XLOOKUP(Ventes[[#This Row],[Product_Name]],Tab_Produits[Product_Line],Tab_Produits[ID_Product],"Choisir Votre Produit")</f>
        <v>ID_P Hom 0003</v>
      </c>
      <c r="D276" s="27" t="s">
        <v>512</v>
      </c>
      <c r="E276" s="27" t="str">
        <f>+Tab_Clients[[#This Row],[Client_Name]]</f>
        <v>Vivaan Malhotra</v>
      </c>
      <c r="F276" s="27" t="str">
        <f>_xlfn.XLOOKUP(Ventes[[#This Row],[Client_Name]],Tab_Clients[Client_Name],Tab_Clients[Customer Type],"Nouveau")</f>
        <v>Normal</v>
      </c>
      <c r="G276" s="28">
        <v>3</v>
      </c>
      <c r="H276" s="6">
        <f>_xlfn.XLOOKUP(Ventes[[#This Row],[Product_Name]],Tab_Produits[Product_Line],Tab_Produits[Coût_Unitaire],"0")</f>
        <v>73.56</v>
      </c>
      <c r="I276" s="2">
        <f t="shared" si="9"/>
        <v>220.68</v>
      </c>
      <c r="J276" s="2">
        <f>IF(AND(WORKDAY(Ventes[[#This Row],[Sale_Date]],2)&gt;=5,Ventes[[#This Row],[Quantity]]&gt;=7,+Ventes[[#This Row],[Customer Type]]="Member"),-Ventes[[#This Row],[Prix_Vente]]*TX_Remise,0)</f>
        <v>0</v>
      </c>
      <c r="K276" s="2">
        <f>IF(AND(WEEKDAY(Ventes[[#This Row],[Sale_Date]],2)=7, Ventes[[#This Row],[Product_Price]]&gt;7), Ventes[[#This Row],[Prix_Vente]]*TauxMaj, 0)</f>
        <v>0</v>
      </c>
      <c r="L276" s="2">
        <f>SUM(Ventes[[#This Row],[Prix_Vente]:[Majoration]])</f>
        <v>220.68</v>
      </c>
      <c r="M276" s="2">
        <f xml:space="preserve"> Ventes[[#This Row],[Prix de Vente HT]]*Tx_TVA</f>
        <v>42.480900000000005</v>
      </c>
      <c r="N276" s="2">
        <f>+Ventes[[#This Row],[Prix de Vente HT]]+Ventes[[#This Row],[Montant TVA]]</f>
        <v>263.16090000000003</v>
      </c>
    </row>
    <row r="277" spans="1:14">
      <c r="A277" t="str">
        <f>IF(Ventes[[#This Row],[Sale_Date]]=Ventes[[#This Row],[Sale_Date]],"ID_V "&amp;TEXT(B277,"YYYY MMDD")&amp;"-"&amp;TEXT(ROW(),"000"),"ID…")</f>
        <v>ID_V YYYY 01DD-277</v>
      </c>
      <c r="B277" s="26">
        <f t="shared" si="8"/>
        <v>45315</v>
      </c>
      <c r="C277" t="str">
        <f>_xlfn.XLOOKUP(Ventes[[#This Row],[Product_Name]],Tab_Produits[Product_Line],Tab_Produits[ID_Product],"Choisir Votre Produit")</f>
        <v>ID_P Hom 0003</v>
      </c>
      <c r="D277" s="27" t="s">
        <v>512</v>
      </c>
      <c r="E277" s="27" t="str">
        <f>+Tab_Clients[[#This Row],[Client_Name]]</f>
        <v>Ashok Joshi</v>
      </c>
      <c r="F277" s="27" t="str">
        <f>_xlfn.XLOOKUP(Ventes[[#This Row],[Client_Name]],Tab_Clients[Client_Name],Tab_Clients[Customer Type],"Nouveau")</f>
        <v>Normal</v>
      </c>
      <c r="G277" s="28">
        <v>8</v>
      </c>
      <c r="H277" s="6">
        <f>_xlfn.XLOOKUP(Ventes[[#This Row],[Product_Name]],Tab_Produits[Product_Line],Tab_Produits[Coût_Unitaire],"0")</f>
        <v>73.56</v>
      </c>
      <c r="I277" s="2">
        <f t="shared" si="9"/>
        <v>588.48</v>
      </c>
      <c r="J277" s="2">
        <f>IF(AND(WORKDAY(Ventes[[#This Row],[Sale_Date]],2)&gt;=5,Ventes[[#This Row],[Quantity]]&gt;=7,+Ventes[[#This Row],[Customer Type]]="Member"),-Ventes[[#This Row],[Prix_Vente]]*TX_Remise,0)</f>
        <v>0</v>
      </c>
      <c r="K277" s="2">
        <f>IF(AND(WEEKDAY(Ventes[[#This Row],[Sale_Date]],2)=7, Ventes[[#This Row],[Product_Price]]&gt;7), Ventes[[#This Row],[Prix_Vente]]*TauxMaj, 0)</f>
        <v>0</v>
      </c>
      <c r="L277" s="2">
        <f>SUM(Ventes[[#This Row],[Prix_Vente]:[Majoration]])</f>
        <v>588.48</v>
      </c>
      <c r="M277" s="2">
        <f xml:space="preserve"> Ventes[[#This Row],[Prix de Vente HT]]*Tx_TVA</f>
        <v>113.28240000000001</v>
      </c>
      <c r="N277" s="2">
        <f>+Ventes[[#This Row],[Prix de Vente HT]]+Ventes[[#This Row],[Montant TVA]]</f>
        <v>701.76240000000007</v>
      </c>
    </row>
    <row r="278" spans="1:14">
      <c r="A278" t="str">
        <f>IF(Ventes[[#This Row],[Sale_Date]]=Ventes[[#This Row],[Sale_Date]],"ID_V "&amp;TEXT(B278,"YYYY MMDD")&amp;"-"&amp;TEXT(ROW(),"000"),"ID…")</f>
        <v>ID_V YYYY 01DD-278</v>
      </c>
      <c r="B278" s="26">
        <f t="shared" si="8"/>
        <v>45316</v>
      </c>
      <c r="C278" t="str">
        <f>_xlfn.XLOOKUP(Ventes[[#This Row],[Product_Name]],Tab_Produits[Product_Line],Tab_Produits[ID_Product],"Choisir Votre Produit")</f>
        <v>ID_P Hea 0001</v>
      </c>
      <c r="D278" s="27" t="s">
        <v>510</v>
      </c>
      <c r="E278" s="27" t="str">
        <f>+Tab_Clients[[#This Row],[Client_Name]]</f>
        <v>Ananya Iyer</v>
      </c>
      <c r="F278" s="27" t="str">
        <f>_xlfn.XLOOKUP(Ventes[[#This Row],[Client_Name]],Tab_Clients[Client_Name],Tab_Clients[Customer Type],"Nouveau")</f>
        <v>Normal</v>
      </c>
      <c r="G278" s="28">
        <v>10</v>
      </c>
      <c r="H278" s="6">
        <f>_xlfn.XLOOKUP(Ventes[[#This Row],[Product_Name]],Tab_Produits[Product_Line],Tab_Produits[Coût_Unitaire],"0")</f>
        <v>74.69</v>
      </c>
      <c r="I278" s="2">
        <f t="shared" si="9"/>
        <v>746.9</v>
      </c>
      <c r="J278" s="2">
        <f>IF(AND(WORKDAY(Ventes[[#This Row],[Sale_Date]],2)&gt;=5,Ventes[[#This Row],[Quantity]]&gt;=7,+Ventes[[#This Row],[Customer Type]]="Member"),-Ventes[[#This Row],[Prix_Vente]]*TX_Remise,0)</f>
        <v>0</v>
      </c>
      <c r="K278" s="2">
        <f>IF(AND(WEEKDAY(Ventes[[#This Row],[Sale_Date]],2)=7, Ventes[[#This Row],[Product_Price]]&gt;7), Ventes[[#This Row],[Prix_Vente]]*TauxMaj, 0)</f>
        <v>0</v>
      </c>
      <c r="L278" s="2">
        <f>SUM(Ventes[[#This Row],[Prix_Vente]:[Majoration]])</f>
        <v>746.9</v>
      </c>
      <c r="M278" s="2">
        <f xml:space="preserve"> Ventes[[#This Row],[Prix de Vente HT]]*Tx_TVA</f>
        <v>143.77824999999999</v>
      </c>
      <c r="N278" s="2">
        <f>+Ventes[[#This Row],[Prix de Vente HT]]+Ventes[[#This Row],[Montant TVA]]</f>
        <v>890.67824999999993</v>
      </c>
    </row>
    <row r="279" spans="1:14">
      <c r="A279" t="str">
        <f>IF(Ventes[[#This Row],[Sale_Date]]=Ventes[[#This Row],[Sale_Date]],"ID_V "&amp;TEXT(B279,"YYYY MMDD")&amp;"-"&amp;TEXT(ROW(),"000"),"ID…")</f>
        <v>ID_V YYYY 01DD-279</v>
      </c>
      <c r="B279" s="26">
        <f t="shared" si="8"/>
        <v>45316</v>
      </c>
      <c r="C279" t="str">
        <f>_xlfn.XLOOKUP(Ventes[[#This Row],[Product_Name]],Tab_Produits[Product_Line],Tab_Produits[ID_Product],"Choisir Votre Produit")</f>
        <v>ID_P Foo 0004</v>
      </c>
      <c r="D279" s="27" t="s">
        <v>513</v>
      </c>
      <c r="E279" s="27" t="str">
        <f>+Tab_Clients[[#This Row],[Client_Name]]</f>
        <v>Karan Malhotra</v>
      </c>
      <c r="F279" s="27" t="str">
        <f>_xlfn.XLOOKUP(Ventes[[#This Row],[Client_Name]],Tab_Clients[Client_Name],Tab_Clients[Customer Type],"Nouveau")</f>
        <v>Member</v>
      </c>
      <c r="G279" s="28">
        <v>10</v>
      </c>
      <c r="H279" s="6">
        <f>_xlfn.XLOOKUP(Ventes[[#This Row],[Product_Name]],Tab_Produits[Product_Line],Tab_Produits[Coût_Unitaire],"0")</f>
        <v>54.84</v>
      </c>
      <c r="I279" s="2">
        <f t="shared" si="9"/>
        <v>548.40000000000009</v>
      </c>
      <c r="J279" s="2">
        <f>IF(AND(WORKDAY(Ventes[[#This Row],[Sale_Date]],2)&gt;=5,Ventes[[#This Row],[Quantity]]&gt;=7,+Ventes[[#This Row],[Customer Type]]="Member"),-Ventes[[#This Row],[Prix_Vente]]*TX_Remise,0)</f>
        <v>-137.10000000000002</v>
      </c>
      <c r="K279" s="2">
        <f>IF(AND(WEEKDAY(Ventes[[#This Row],[Sale_Date]],2)=7, Ventes[[#This Row],[Product_Price]]&gt;7), Ventes[[#This Row],[Prix_Vente]]*TauxMaj, 0)</f>
        <v>0</v>
      </c>
      <c r="L279" s="2">
        <f>SUM(Ventes[[#This Row],[Prix_Vente]:[Majoration]])</f>
        <v>411.30000000000007</v>
      </c>
      <c r="M279" s="2">
        <f xml:space="preserve"> Ventes[[#This Row],[Prix de Vente HT]]*Tx_TVA</f>
        <v>79.17525000000002</v>
      </c>
      <c r="N279" s="2">
        <f>+Ventes[[#This Row],[Prix de Vente HT]]+Ventes[[#This Row],[Montant TVA]]</f>
        <v>490.47525000000007</v>
      </c>
    </row>
    <row r="280" spans="1:14">
      <c r="A280" t="str">
        <f>IF(Ventes[[#This Row],[Sale_Date]]=Ventes[[#This Row],[Sale_Date]],"ID_V "&amp;TEXT(B280,"YYYY MMDD")&amp;"-"&amp;TEXT(ROW(),"000"),"ID…")</f>
        <v>ID_V YYYY 01DD-280</v>
      </c>
      <c r="B280" s="26">
        <f t="shared" si="8"/>
        <v>45316</v>
      </c>
      <c r="C280" t="str">
        <f>_xlfn.XLOOKUP(Ventes[[#This Row],[Product_Name]],Tab_Produits[Product_Line],Tab_Produits[ID_Product],"Choisir Votre Produit")</f>
        <v>ID_P Hom 0003</v>
      </c>
      <c r="D280" s="27" t="s">
        <v>512</v>
      </c>
      <c r="E280" s="27" t="str">
        <f>+Tab_Clients[[#This Row],[Client_Name]]</f>
        <v>Nikhil Kumar</v>
      </c>
      <c r="F280" s="27" t="str">
        <f>_xlfn.XLOOKUP(Ventes[[#This Row],[Client_Name]],Tab_Clients[Client_Name],Tab_Clients[Customer Type],"Nouveau")</f>
        <v>Member</v>
      </c>
      <c r="G280" s="28">
        <v>9</v>
      </c>
      <c r="H280" s="6">
        <f>_xlfn.XLOOKUP(Ventes[[#This Row],[Product_Name]],Tab_Produits[Product_Line],Tab_Produits[Coût_Unitaire],"0")</f>
        <v>73.56</v>
      </c>
      <c r="I280" s="2">
        <f t="shared" si="9"/>
        <v>662.04</v>
      </c>
      <c r="J280" s="2">
        <f>IF(AND(WORKDAY(Ventes[[#This Row],[Sale_Date]],2)&gt;=5,Ventes[[#This Row],[Quantity]]&gt;=7,+Ventes[[#This Row],[Customer Type]]="Member"),-Ventes[[#This Row],[Prix_Vente]]*TX_Remise,0)</f>
        <v>-165.51</v>
      </c>
      <c r="K280" s="2">
        <f>IF(AND(WEEKDAY(Ventes[[#This Row],[Sale_Date]],2)=7, Ventes[[#This Row],[Product_Price]]&gt;7), Ventes[[#This Row],[Prix_Vente]]*TauxMaj, 0)</f>
        <v>0</v>
      </c>
      <c r="L280" s="2">
        <f>SUM(Ventes[[#This Row],[Prix_Vente]:[Majoration]])</f>
        <v>496.53</v>
      </c>
      <c r="M280" s="2">
        <f xml:space="preserve"> Ventes[[#This Row],[Prix de Vente HT]]*Tx_TVA</f>
        <v>95.582025000000002</v>
      </c>
      <c r="N280" s="2">
        <f>+Ventes[[#This Row],[Prix de Vente HT]]+Ventes[[#This Row],[Montant TVA]]</f>
        <v>592.11202500000002</v>
      </c>
    </row>
    <row r="281" spans="1:14">
      <c r="A281" t="str">
        <f>IF(Ventes[[#This Row],[Sale_Date]]=Ventes[[#This Row],[Sale_Date]],"ID_V "&amp;TEXT(B281,"YYYY MMDD")&amp;"-"&amp;TEXT(ROW(),"000"),"ID…")</f>
        <v>ID_V YYYY 01DD-281</v>
      </c>
      <c r="B281" s="26">
        <f t="shared" si="8"/>
        <v>45316</v>
      </c>
      <c r="C281" t="str">
        <f>_xlfn.XLOOKUP(Ventes[[#This Row],[Product_Name]],Tab_Produits[Product_Line],Tab_Produits[ID_Product],"Choisir Votre Produit")</f>
        <v>ID_P Foo 0004</v>
      </c>
      <c r="D281" s="27" t="s">
        <v>513</v>
      </c>
      <c r="E281" s="27" t="str">
        <f>+Tab_Clients[[#This Row],[Client_Name]]</f>
        <v>Rakesh Rao</v>
      </c>
      <c r="F281" s="27" t="str">
        <f>_xlfn.XLOOKUP(Ventes[[#This Row],[Client_Name]],Tab_Clients[Client_Name],Tab_Clients[Customer Type],"Nouveau")</f>
        <v>Member</v>
      </c>
      <c r="G281" s="28">
        <v>7</v>
      </c>
      <c r="H281" s="6">
        <f>_xlfn.XLOOKUP(Ventes[[#This Row],[Product_Name]],Tab_Produits[Product_Line],Tab_Produits[Coût_Unitaire],"0")</f>
        <v>54.84</v>
      </c>
      <c r="I281" s="2">
        <f t="shared" si="9"/>
        <v>383.88</v>
      </c>
      <c r="J281" s="2">
        <f>IF(AND(WORKDAY(Ventes[[#This Row],[Sale_Date]],2)&gt;=5,Ventes[[#This Row],[Quantity]]&gt;=7,+Ventes[[#This Row],[Customer Type]]="Member"),-Ventes[[#This Row],[Prix_Vente]]*TX_Remise,0)</f>
        <v>-95.97</v>
      </c>
      <c r="K281" s="2">
        <f>IF(AND(WEEKDAY(Ventes[[#This Row],[Sale_Date]],2)=7, Ventes[[#This Row],[Product_Price]]&gt;7), Ventes[[#This Row],[Prix_Vente]]*TauxMaj, 0)</f>
        <v>0</v>
      </c>
      <c r="L281" s="2">
        <f>SUM(Ventes[[#This Row],[Prix_Vente]:[Majoration]])</f>
        <v>287.90999999999997</v>
      </c>
      <c r="M281" s="2">
        <f xml:space="preserve"> Ventes[[#This Row],[Prix de Vente HT]]*Tx_TVA</f>
        <v>55.422674999999998</v>
      </c>
      <c r="N281" s="2">
        <f>+Ventes[[#This Row],[Prix de Vente HT]]+Ventes[[#This Row],[Montant TVA]]</f>
        <v>343.33267499999999</v>
      </c>
    </row>
    <row r="282" spans="1:14">
      <c r="A282" t="str">
        <f>IF(Ventes[[#This Row],[Sale_Date]]=Ventes[[#This Row],[Sale_Date]],"ID_V "&amp;TEXT(B282,"YYYY MMDD")&amp;"-"&amp;TEXT(ROW(),"000"),"ID…")</f>
        <v>ID_V YYYY 01DD-282</v>
      </c>
      <c r="B282" s="26">
        <f t="shared" si="8"/>
        <v>45317</v>
      </c>
      <c r="C282" t="str">
        <f>_xlfn.XLOOKUP(Ventes[[#This Row],[Product_Name]],Tab_Produits[Product_Line],Tab_Produits[ID_Product],"Choisir Votre Produit")</f>
        <v>ID_P Hom 0003</v>
      </c>
      <c r="D282" s="27" t="s">
        <v>512</v>
      </c>
      <c r="E282" s="27" t="str">
        <f>+Tab_Clients[[#This Row],[Client_Name]]</f>
        <v>Ananya Mukherjee</v>
      </c>
      <c r="F282" s="27" t="str">
        <f>_xlfn.XLOOKUP(Ventes[[#This Row],[Client_Name]],Tab_Clients[Client_Name],Tab_Clients[Customer Type],"Nouveau")</f>
        <v>Normal</v>
      </c>
      <c r="G282" s="28">
        <v>7</v>
      </c>
      <c r="H282" s="6">
        <f>_xlfn.XLOOKUP(Ventes[[#This Row],[Product_Name]],Tab_Produits[Product_Line],Tab_Produits[Coût_Unitaire],"0")</f>
        <v>73.56</v>
      </c>
      <c r="I282" s="2">
        <f t="shared" si="9"/>
        <v>514.92000000000007</v>
      </c>
      <c r="J282" s="2">
        <f>IF(AND(WORKDAY(Ventes[[#This Row],[Sale_Date]],2)&gt;=5,Ventes[[#This Row],[Quantity]]&gt;=7,+Ventes[[#This Row],[Customer Type]]="Member"),-Ventes[[#This Row],[Prix_Vente]]*TX_Remise,0)</f>
        <v>0</v>
      </c>
      <c r="K282" s="2">
        <f>IF(AND(WEEKDAY(Ventes[[#This Row],[Sale_Date]],2)=7, Ventes[[#This Row],[Product_Price]]&gt;7), Ventes[[#This Row],[Prix_Vente]]*TauxMaj, 0)</f>
        <v>0</v>
      </c>
      <c r="L282" s="2">
        <f>SUM(Ventes[[#This Row],[Prix_Vente]:[Majoration]])</f>
        <v>514.92000000000007</v>
      </c>
      <c r="M282" s="2">
        <f xml:space="preserve"> Ventes[[#This Row],[Prix de Vente HT]]*Tx_TVA</f>
        <v>99.122100000000017</v>
      </c>
      <c r="N282" s="2">
        <f>+Ventes[[#This Row],[Prix de Vente HT]]+Ventes[[#This Row],[Montant TVA]]</f>
        <v>614.04210000000012</v>
      </c>
    </row>
    <row r="283" spans="1:14">
      <c r="A283" t="str">
        <f>IF(Ventes[[#This Row],[Sale_Date]]=Ventes[[#This Row],[Sale_Date]],"ID_V "&amp;TEXT(B283,"YYYY MMDD")&amp;"-"&amp;TEXT(ROW(),"000"),"ID…")</f>
        <v>ID_V YYYY 01DD-283</v>
      </c>
      <c r="B283" s="26">
        <f t="shared" si="8"/>
        <v>45317</v>
      </c>
      <c r="C283" t="str">
        <f>_xlfn.XLOOKUP(Ventes[[#This Row],[Product_Name]],Tab_Produits[Product_Line],Tab_Produits[ID_Product],"Choisir Votre Produit")</f>
        <v>ID_P Hom 0003</v>
      </c>
      <c r="D283" s="27" t="s">
        <v>512</v>
      </c>
      <c r="E283" s="27" t="str">
        <f>+Tab_Clients[[#This Row],[Client_Name]]</f>
        <v>Deepak Nair</v>
      </c>
      <c r="F283" s="27" t="str">
        <f>_xlfn.XLOOKUP(Ventes[[#This Row],[Client_Name]],Tab_Clients[Client_Name],Tab_Clients[Customer Type],"Nouveau")</f>
        <v>Member</v>
      </c>
      <c r="G283" s="28">
        <v>5</v>
      </c>
      <c r="H283" s="6">
        <f>_xlfn.XLOOKUP(Ventes[[#This Row],[Product_Name]],Tab_Produits[Product_Line],Tab_Produits[Coût_Unitaire],"0")</f>
        <v>73.56</v>
      </c>
      <c r="I283" s="2">
        <f t="shared" si="9"/>
        <v>367.8</v>
      </c>
      <c r="J283" s="2">
        <f>IF(AND(WORKDAY(Ventes[[#This Row],[Sale_Date]],2)&gt;=5,Ventes[[#This Row],[Quantity]]&gt;=7,+Ventes[[#This Row],[Customer Type]]="Member"),-Ventes[[#This Row],[Prix_Vente]]*TX_Remise,0)</f>
        <v>0</v>
      </c>
      <c r="K283" s="2">
        <f>IF(AND(WEEKDAY(Ventes[[#This Row],[Sale_Date]],2)=7, Ventes[[#This Row],[Product_Price]]&gt;7), Ventes[[#This Row],[Prix_Vente]]*TauxMaj, 0)</f>
        <v>0</v>
      </c>
      <c r="L283" s="2">
        <f>SUM(Ventes[[#This Row],[Prix_Vente]:[Majoration]])</f>
        <v>367.8</v>
      </c>
      <c r="M283" s="2">
        <f xml:space="preserve"> Ventes[[#This Row],[Prix de Vente HT]]*Tx_TVA</f>
        <v>70.801500000000004</v>
      </c>
      <c r="N283" s="2">
        <f>+Ventes[[#This Row],[Prix de Vente HT]]+Ventes[[#This Row],[Montant TVA]]</f>
        <v>438.60149999999999</v>
      </c>
    </row>
    <row r="284" spans="1:14">
      <c r="A284" t="str">
        <f>IF(Ventes[[#This Row],[Sale_Date]]=Ventes[[#This Row],[Sale_Date]],"ID_V "&amp;TEXT(B284,"YYYY MMDD")&amp;"-"&amp;TEXT(ROW(),"000"),"ID…")</f>
        <v>ID_V YYYY 01DD-284</v>
      </c>
      <c r="B284" s="26">
        <f t="shared" si="8"/>
        <v>45317</v>
      </c>
      <c r="C284" t="str">
        <f>_xlfn.XLOOKUP(Ventes[[#This Row],[Product_Name]],Tab_Produits[Product_Line],Tab_Produits[ID_Product],"Choisir Votre Produit")</f>
        <v>ID_P Hea 0001</v>
      </c>
      <c r="D284" s="27" t="s">
        <v>510</v>
      </c>
      <c r="E284" s="27" t="str">
        <f>+Tab_Clients[[#This Row],[Client_Name]]</f>
        <v>Aditya Das</v>
      </c>
      <c r="F284" s="27" t="str">
        <f>_xlfn.XLOOKUP(Ventes[[#This Row],[Client_Name]],Tab_Clients[Client_Name],Tab_Clients[Customer Type],"Nouveau")</f>
        <v>Normal</v>
      </c>
      <c r="G284" s="28">
        <v>4</v>
      </c>
      <c r="H284" s="6">
        <f>_xlfn.XLOOKUP(Ventes[[#This Row],[Product_Name]],Tab_Produits[Product_Line],Tab_Produits[Coût_Unitaire],"0")</f>
        <v>74.69</v>
      </c>
      <c r="I284" s="2">
        <f t="shared" si="9"/>
        <v>298.76</v>
      </c>
      <c r="J284" s="2">
        <f>IF(AND(WORKDAY(Ventes[[#This Row],[Sale_Date]],2)&gt;=5,Ventes[[#This Row],[Quantity]]&gt;=7,+Ventes[[#This Row],[Customer Type]]="Member"),-Ventes[[#This Row],[Prix_Vente]]*TX_Remise,0)</f>
        <v>0</v>
      </c>
      <c r="K284" s="2">
        <f>IF(AND(WEEKDAY(Ventes[[#This Row],[Sale_Date]],2)=7, Ventes[[#This Row],[Product_Price]]&gt;7), Ventes[[#This Row],[Prix_Vente]]*TauxMaj, 0)</f>
        <v>0</v>
      </c>
      <c r="L284" s="2">
        <f>SUM(Ventes[[#This Row],[Prix_Vente]:[Majoration]])</f>
        <v>298.76</v>
      </c>
      <c r="M284" s="2">
        <f xml:space="preserve"> Ventes[[#This Row],[Prix de Vente HT]]*Tx_TVA</f>
        <v>57.511299999999999</v>
      </c>
      <c r="N284" s="2">
        <f>+Ventes[[#This Row],[Prix de Vente HT]]+Ventes[[#This Row],[Montant TVA]]</f>
        <v>356.2713</v>
      </c>
    </row>
    <row r="285" spans="1:14">
      <c r="A285" t="str">
        <f>IF(Ventes[[#This Row],[Sale_Date]]=Ventes[[#This Row],[Sale_Date]],"ID_V "&amp;TEXT(B285,"YYYY MMDD")&amp;"-"&amp;TEXT(ROW(),"000"),"ID…")</f>
        <v>ID_V YYYY 01DD-285</v>
      </c>
      <c r="B285" s="26">
        <f t="shared" si="8"/>
        <v>45317</v>
      </c>
      <c r="C285" t="str">
        <f>_xlfn.XLOOKUP(Ventes[[#This Row],[Product_Name]],Tab_Produits[Product_Line],Tab_Produits[ID_Product],"Choisir Votre Produit")</f>
        <v>ID_P Foo 0004</v>
      </c>
      <c r="D285" s="27" t="s">
        <v>513</v>
      </c>
      <c r="E285" s="27" t="str">
        <f>+Tab_Clients[[#This Row],[Client_Name]]</f>
        <v>Sunil Nair</v>
      </c>
      <c r="F285" s="27" t="str">
        <f>_xlfn.XLOOKUP(Ventes[[#This Row],[Client_Name]],Tab_Clients[Client_Name],Tab_Clients[Customer Type],"Nouveau")</f>
        <v>Normal</v>
      </c>
      <c r="G285" s="28">
        <v>4</v>
      </c>
      <c r="H285" s="6">
        <f>_xlfn.XLOOKUP(Ventes[[#This Row],[Product_Name]],Tab_Produits[Product_Line],Tab_Produits[Coût_Unitaire],"0")</f>
        <v>54.84</v>
      </c>
      <c r="I285" s="2">
        <f t="shared" si="9"/>
        <v>219.36</v>
      </c>
      <c r="J285" s="2">
        <f>IF(AND(WORKDAY(Ventes[[#This Row],[Sale_Date]],2)&gt;=5,Ventes[[#This Row],[Quantity]]&gt;=7,+Ventes[[#This Row],[Customer Type]]="Member"),-Ventes[[#This Row],[Prix_Vente]]*TX_Remise,0)</f>
        <v>0</v>
      </c>
      <c r="K285" s="2">
        <f>IF(AND(WEEKDAY(Ventes[[#This Row],[Sale_Date]],2)=7, Ventes[[#This Row],[Product_Price]]&gt;7), Ventes[[#This Row],[Prix_Vente]]*TauxMaj, 0)</f>
        <v>0</v>
      </c>
      <c r="L285" s="2">
        <f>SUM(Ventes[[#This Row],[Prix_Vente]:[Majoration]])</f>
        <v>219.36</v>
      </c>
      <c r="M285" s="2">
        <f xml:space="preserve"> Ventes[[#This Row],[Prix de Vente HT]]*Tx_TVA</f>
        <v>42.226800000000004</v>
      </c>
      <c r="N285" s="2">
        <f>+Ventes[[#This Row],[Prix de Vente HT]]+Ventes[[#This Row],[Montant TVA]]</f>
        <v>261.58680000000004</v>
      </c>
    </row>
    <row r="286" spans="1:14">
      <c r="A286" t="str">
        <f>IF(Ventes[[#This Row],[Sale_Date]]=Ventes[[#This Row],[Sale_Date]],"ID_V "&amp;TEXT(B286,"YYYY MMDD")&amp;"-"&amp;TEXT(ROW(),"000"),"ID…")</f>
        <v>ID_V YYYY 01DD-286</v>
      </c>
      <c r="B286" s="26">
        <f t="shared" si="8"/>
        <v>45318</v>
      </c>
      <c r="C286" t="str">
        <f>_xlfn.XLOOKUP(Ventes[[#This Row],[Product_Name]],Tab_Produits[Product_Line],Tab_Produits[ID_Product],"Choisir Votre Produit")</f>
        <v>ID_P Hom 0003</v>
      </c>
      <c r="D286" s="27" t="s">
        <v>512</v>
      </c>
      <c r="E286" s="27" t="str">
        <f>+Tab_Clients[[#This Row],[Client_Name]]</f>
        <v>Arjun Agarwal</v>
      </c>
      <c r="F286" s="27" t="str">
        <f>_xlfn.XLOOKUP(Ventes[[#This Row],[Client_Name]],Tab_Clients[Client_Name],Tab_Clients[Customer Type],"Nouveau")</f>
        <v>Member</v>
      </c>
      <c r="G286" s="28">
        <v>2</v>
      </c>
      <c r="H286" s="6">
        <f>_xlfn.XLOOKUP(Ventes[[#This Row],[Product_Name]],Tab_Produits[Product_Line],Tab_Produits[Coût_Unitaire],"0")</f>
        <v>73.56</v>
      </c>
      <c r="I286" s="2">
        <f t="shared" si="9"/>
        <v>147.12</v>
      </c>
      <c r="J286" s="2">
        <f>IF(AND(WORKDAY(Ventes[[#This Row],[Sale_Date]],2)&gt;=5,Ventes[[#This Row],[Quantity]]&gt;=7,+Ventes[[#This Row],[Customer Type]]="Member"),-Ventes[[#This Row],[Prix_Vente]]*TX_Remise,0)</f>
        <v>0</v>
      </c>
      <c r="K286" s="2">
        <f>IF(AND(WEEKDAY(Ventes[[#This Row],[Sale_Date]],2)=7, Ventes[[#This Row],[Product_Price]]&gt;7), Ventes[[#This Row],[Prix_Vente]]*TauxMaj, 0)</f>
        <v>0</v>
      </c>
      <c r="L286" s="2">
        <f>SUM(Ventes[[#This Row],[Prix_Vente]:[Majoration]])</f>
        <v>147.12</v>
      </c>
      <c r="M286" s="2">
        <f xml:space="preserve"> Ventes[[#This Row],[Prix de Vente HT]]*Tx_TVA</f>
        <v>28.320600000000002</v>
      </c>
      <c r="N286" s="2">
        <f>+Ventes[[#This Row],[Prix de Vente HT]]+Ventes[[#This Row],[Montant TVA]]</f>
        <v>175.44060000000002</v>
      </c>
    </row>
    <row r="287" spans="1:14">
      <c r="A287" t="str">
        <f>IF(Ventes[[#This Row],[Sale_Date]]=Ventes[[#This Row],[Sale_Date]],"ID_V "&amp;TEXT(B287,"YYYY MMDD")&amp;"-"&amp;TEXT(ROW(),"000"),"ID…")</f>
        <v>ID_V YYYY 01DD-287</v>
      </c>
      <c r="B287" s="26">
        <f t="shared" si="8"/>
        <v>45318</v>
      </c>
      <c r="C287" t="str">
        <f>_xlfn.XLOOKUP(Ventes[[#This Row],[Product_Name]],Tab_Produits[Product_Line],Tab_Produits[ID_Product],"Choisir Votre Produit")</f>
        <v>ID_P Hom 0003</v>
      </c>
      <c r="D287" s="27" t="s">
        <v>512</v>
      </c>
      <c r="E287" s="27" t="str">
        <f>+Tab_Clients[[#This Row],[Client_Name]]</f>
        <v>Raj Verma</v>
      </c>
      <c r="F287" s="27" t="str">
        <f>_xlfn.XLOOKUP(Ventes[[#This Row],[Client_Name]],Tab_Clients[Client_Name],Tab_Clients[Customer Type],"Nouveau")</f>
        <v>Member</v>
      </c>
      <c r="G287" s="28">
        <v>4</v>
      </c>
      <c r="H287" s="6">
        <f>_xlfn.XLOOKUP(Ventes[[#This Row],[Product_Name]],Tab_Produits[Product_Line],Tab_Produits[Coût_Unitaire],"0")</f>
        <v>73.56</v>
      </c>
      <c r="I287" s="2">
        <f t="shared" si="9"/>
        <v>294.24</v>
      </c>
      <c r="J287" s="2">
        <f>IF(AND(WORKDAY(Ventes[[#This Row],[Sale_Date]],2)&gt;=5,Ventes[[#This Row],[Quantity]]&gt;=7,+Ventes[[#This Row],[Customer Type]]="Member"),-Ventes[[#This Row],[Prix_Vente]]*TX_Remise,0)</f>
        <v>0</v>
      </c>
      <c r="K287" s="2">
        <f>IF(AND(WEEKDAY(Ventes[[#This Row],[Sale_Date]],2)=7, Ventes[[#This Row],[Product_Price]]&gt;7), Ventes[[#This Row],[Prix_Vente]]*TauxMaj, 0)</f>
        <v>0</v>
      </c>
      <c r="L287" s="2">
        <f>SUM(Ventes[[#This Row],[Prix_Vente]:[Majoration]])</f>
        <v>294.24</v>
      </c>
      <c r="M287" s="2">
        <f xml:space="preserve"> Ventes[[#This Row],[Prix de Vente HT]]*Tx_TVA</f>
        <v>56.641200000000005</v>
      </c>
      <c r="N287" s="2">
        <f>+Ventes[[#This Row],[Prix de Vente HT]]+Ventes[[#This Row],[Montant TVA]]</f>
        <v>350.88120000000004</v>
      </c>
    </row>
    <row r="288" spans="1:14">
      <c r="A288" t="str">
        <f>IF(Ventes[[#This Row],[Sale_Date]]=Ventes[[#This Row],[Sale_Date]],"ID_V "&amp;TEXT(B288,"YYYY MMDD")&amp;"-"&amp;TEXT(ROW(),"000"),"ID…")</f>
        <v>ID_V YYYY 01DD-288</v>
      </c>
      <c r="B288" s="26">
        <f t="shared" si="8"/>
        <v>45318</v>
      </c>
      <c r="C288" t="str">
        <f>_xlfn.XLOOKUP(Ventes[[#This Row],[Product_Name]],Tab_Produits[Product_Line],Tab_Produits[ID_Product],"Choisir Votre Produit")</f>
        <v>ID_P Hea 0001</v>
      </c>
      <c r="D288" s="27" t="s">
        <v>510</v>
      </c>
      <c r="E288" s="27" t="str">
        <f>+Tab_Clients[[#This Row],[Client_Name]]</f>
        <v>Ashok Malhotra</v>
      </c>
      <c r="F288" s="27" t="str">
        <f>_xlfn.XLOOKUP(Ventes[[#This Row],[Client_Name]],Tab_Clients[Client_Name],Tab_Clients[Customer Type],"Nouveau")</f>
        <v>Member</v>
      </c>
      <c r="G288" s="28">
        <v>3</v>
      </c>
      <c r="H288" s="6">
        <f>_xlfn.XLOOKUP(Ventes[[#This Row],[Product_Name]],Tab_Produits[Product_Line],Tab_Produits[Coût_Unitaire],"0")</f>
        <v>74.69</v>
      </c>
      <c r="I288" s="2">
        <f t="shared" si="9"/>
        <v>224.07</v>
      </c>
      <c r="J288" s="2">
        <f>IF(AND(WORKDAY(Ventes[[#This Row],[Sale_Date]],2)&gt;=5,Ventes[[#This Row],[Quantity]]&gt;=7,+Ventes[[#This Row],[Customer Type]]="Member"),-Ventes[[#This Row],[Prix_Vente]]*TX_Remise,0)</f>
        <v>0</v>
      </c>
      <c r="K288" s="2">
        <f>IF(AND(WEEKDAY(Ventes[[#This Row],[Sale_Date]],2)=7, Ventes[[#This Row],[Product_Price]]&gt;7), Ventes[[#This Row],[Prix_Vente]]*TauxMaj, 0)</f>
        <v>0</v>
      </c>
      <c r="L288" s="2">
        <f>SUM(Ventes[[#This Row],[Prix_Vente]:[Majoration]])</f>
        <v>224.07</v>
      </c>
      <c r="M288" s="2">
        <f xml:space="preserve"> Ventes[[#This Row],[Prix de Vente HT]]*Tx_TVA</f>
        <v>43.133474999999997</v>
      </c>
      <c r="N288" s="2">
        <f>+Ventes[[#This Row],[Prix de Vente HT]]+Ventes[[#This Row],[Montant TVA]]</f>
        <v>267.20347499999997</v>
      </c>
    </row>
    <row r="289" spans="1:14">
      <c r="A289" t="str">
        <f>IF(Ventes[[#This Row],[Sale_Date]]=Ventes[[#This Row],[Sale_Date]],"ID_V "&amp;TEXT(B289,"YYYY MMDD")&amp;"-"&amp;TEXT(ROW(),"000"),"ID…")</f>
        <v>ID_V YYYY 01DD-289</v>
      </c>
      <c r="B289" s="26">
        <f t="shared" si="8"/>
        <v>45318</v>
      </c>
      <c r="C289" t="str">
        <f>_xlfn.XLOOKUP(Ventes[[#This Row],[Product_Name]],Tab_Produits[Product_Line],Tab_Produits[ID_Product],"Choisir Votre Produit")</f>
        <v>ID_P Foo 0004</v>
      </c>
      <c r="D289" s="27" t="s">
        <v>513</v>
      </c>
      <c r="E289" s="27" t="str">
        <f>+Tab_Clients[[#This Row],[Client_Name]]</f>
        <v>Amit Mehta</v>
      </c>
      <c r="F289" s="27" t="str">
        <f>_xlfn.XLOOKUP(Ventes[[#This Row],[Client_Name]],Tab_Clients[Client_Name],Tab_Clients[Customer Type],"Nouveau")</f>
        <v>Normal</v>
      </c>
      <c r="G289" s="28">
        <v>5</v>
      </c>
      <c r="H289" s="6">
        <f>_xlfn.XLOOKUP(Ventes[[#This Row],[Product_Name]],Tab_Produits[Product_Line],Tab_Produits[Coût_Unitaire],"0")</f>
        <v>54.84</v>
      </c>
      <c r="I289" s="2">
        <f t="shared" si="9"/>
        <v>274.20000000000005</v>
      </c>
      <c r="J289" s="2">
        <f>IF(AND(WORKDAY(Ventes[[#This Row],[Sale_Date]],2)&gt;=5,Ventes[[#This Row],[Quantity]]&gt;=7,+Ventes[[#This Row],[Customer Type]]="Member"),-Ventes[[#This Row],[Prix_Vente]]*TX_Remise,0)</f>
        <v>0</v>
      </c>
      <c r="K289" s="2">
        <f>IF(AND(WEEKDAY(Ventes[[#This Row],[Sale_Date]],2)=7, Ventes[[#This Row],[Product_Price]]&gt;7), Ventes[[#This Row],[Prix_Vente]]*TauxMaj, 0)</f>
        <v>0</v>
      </c>
      <c r="L289" s="2">
        <f>SUM(Ventes[[#This Row],[Prix_Vente]:[Majoration]])</f>
        <v>274.20000000000005</v>
      </c>
      <c r="M289" s="2">
        <f xml:space="preserve"> Ventes[[#This Row],[Prix de Vente HT]]*Tx_TVA</f>
        <v>52.783500000000011</v>
      </c>
      <c r="N289" s="2">
        <f>+Ventes[[#This Row],[Prix de Vente HT]]+Ventes[[#This Row],[Montant TVA]]</f>
        <v>326.98350000000005</v>
      </c>
    </row>
    <row r="290" spans="1:14">
      <c r="A290" t="str">
        <f>IF(Ventes[[#This Row],[Sale_Date]]=Ventes[[#This Row],[Sale_Date]],"ID_V "&amp;TEXT(B290,"YYYY MMDD")&amp;"-"&amp;TEXT(ROW(),"000"),"ID…")</f>
        <v>ID_V YYYY 01DD-290</v>
      </c>
      <c r="B290" s="26">
        <f t="shared" si="8"/>
        <v>45319</v>
      </c>
      <c r="C290" t="str">
        <f>_xlfn.XLOOKUP(Ventes[[#This Row],[Product_Name]],Tab_Produits[Product_Line],Tab_Produits[ID_Product],"Choisir Votre Produit")</f>
        <v>ID_P Hom 0003</v>
      </c>
      <c r="D290" s="27" t="s">
        <v>512</v>
      </c>
      <c r="E290" s="27" t="str">
        <f>+Tab_Clients[[#This Row],[Client_Name]]</f>
        <v>Arjun Mehta</v>
      </c>
      <c r="F290" s="27" t="str">
        <f>_xlfn.XLOOKUP(Ventes[[#This Row],[Client_Name]],Tab_Clients[Client_Name],Tab_Clients[Customer Type],"Nouveau")</f>
        <v>Normal</v>
      </c>
      <c r="G290" s="28">
        <v>7</v>
      </c>
      <c r="H290" s="6">
        <f>_xlfn.XLOOKUP(Ventes[[#This Row],[Product_Name]],Tab_Produits[Product_Line],Tab_Produits[Coût_Unitaire],"0")</f>
        <v>73.56</v>
      </c>
      <c r="I290" s="2">
        <f t="shared" si="9"/>
        <v>514.92000000000007</v>
      </c>
      <c r="J290" s="2">
        <f>IF(AND(WORKDAY(Ventes[[#This Row],[Sale_Date]],2)&gt;=5,Ventes[[#This Row],[Quantity]]&gt;=7,+Ventes[[#This Row],[Customer Type]]="Member"),-Ventes[[#This Row],[Prix_Vente]]*TX_Remise,0)</f>
        <v>0</v>
      </c>
      <c r="K290" s="2">
        <f>IF(AND(WEEKDAY(Ventes[[#This Row],[Sale_Date]],2)=7, Ventes[[#This Row],[Product_Price]]&gt;7), Ventes[[#This Row],[Prix_Vente]]*TauxMaj, 0)</f>
        <v>10.298400000000001</v>
      </c>
      <c r="L290" s="2">
        <f>SUM(Ventes[[#This Row],[Prix_Vente]:[Majoration]])</f>
        <v>525.21840000000009</v>
      </c>
      <c r="M290" s="2">
        <f xml:space="preserve"> Ventes[[#This Row],[Prix de Vente HT]]*Tx_TVA</f>
        <v>101.10454200000002</v>
      </c>
      <c r="N290" s="2">
        <f>+Ventes[[#This Row],[Prix de Vente HT]]+Ventes[[#This Row],[Montant TVA]]</f>
        <v>626.32294200000013</v>
      </c>
    </row>
    <row r="291" spans="1:14">
      <c r="A291" t="str">
        <f>IF(Ventes[[#This Row],[Sale_Date]]=Ventes[[#This Row],[Sale_Date]],"ID_V "&amp;TEXT(B291,"YYYY MMDD")&amp;"-"&amp;TEXT(ROW(),"000"),"ID…")</f>
        <v>ID_V YYYY 01DD-291</v>
      </c>
      <c r="B291" s="26">
        <f t="shared" si="8"/>
        <v>45319</v>
      </c>
      <c r="C291" t="str">
        <f>_xlfn.XLOOKUP(Ventes[[#This Row],[Product_Name]],Tab_Produits[Product_Line],Tab_Produits[ID_Product],"Choisir Votre Produit")</f>
        <v>ID_P Hom 0003</v>
      </c>
      <c r="D291" s="27" t="s">
        <v>512</v>
      </c>
      <c r="E291" s="27" t="str">
        <f>+Tab_Clients[[#This Row],[Client_Name]]</f>
        <v>Ananya Rao</v>
      </c>
      <c r="F291" s="27" t="str">
        <f>_xlfn.XLOOKUP(Ventes[[#This Row],[Client_Name]],Tab_Clients[Client_Name],Tab_Clients[Customer Type],"Nouveau")</f>
        <v>Member</v>
      </c>
      <c r="G291" s="28">
        <v>1</v>
      </c>
      <c r="H291" s="6">
        <f>_xlfn.XLOOKUP(Ventes[[#This Row],[Product_Name]],Tab_Produits[Product_Line],Tab_Produits[Coût_Unitaire],"0")</f>
        <v>73.56</v>
      </c>
      <c r="I291" s="2">
        <f t="shared" si="9"/>
        <v>73.56</v>
      </c>
      <c r="J291" s="2">
        <f>IF(AND(WORKDAY(Ventes[[#This Row],[Sale_Date]],2)&gt;=5,Ventes[[#This Row],[Quantity]]&gt;=7,+Ventes[[#This Row],[Customer Type]]="Member"),-Ventes[[#This Row],[Prix_Vente]]*TX_Remise,0)</f>
        <v>0</v>
      </c>
      <c r="K291" s="2">
        <f>IF(AND(WEEKDAY(Ventes[[#This Row],[Sale_Date]],2)=7, Ventes[[#This Row],[Product_Price]]&gt;7), Ventes[[#This Row],[Prix_Vente]]*TauxMaj, 0)</f>
        <v>1.4712000000000001</v>
      </c>
      <c r="L291" s="2">
        <f>SUM(Ventes[[#This Row],[Prix_Vente]:[Majoration]])</f>
        <v>75.031199999999998</v>
      </c>
      <c r="M291" s="2">
        <f xml:space="preserve"> Ventes[[#This Row],[Prix de Vente HT]]*Tx_TVA</f>
        <v>14.443505999999999</v>
      </c>
      <c r="N291" s="2">
        <f>+Ventes[[#This Row],[Prix de Vente HT]]+Ventes[[#This Row],[Montant TVA]]</f>
        <v>89.474705999999998</v>
      </c>
    </row>
    <row r="292" spans="1:14">
      <c r="A292" t="str">
        <f>IF(Ventes[[#This Row],[Sale_Date]]=Ventes[[#This Row],[Sale_Date]],"ID_V "&amp;TEXT(B292,"YYYY MMDD")&amp;"-"&amp;TEXT(ROW(),"000"),"ID…")</f>
        <v>ID_V YYYY 01DD-292</v>
      </c>
      <c r="B292" s="26">
        <f t="shared" si="8"/>
        <v>45319</v>
      </c>
      <c r="C292" t="str">
        <f>_xlfn.XLOOKUP(Ventes[[#This Row],[Product_Name]],Tab_Produits[Product_Line],Tab_Produits[ID_Product],"Choisir Votre Produit")</f>
        <v>ID_P Hea 0001</v>
      </c>
      <c r="D292" s="27" t="s">
        <v>510</v>
      </c>
      <c r="E292" s="27" t="str">
        <f>+Tab_Clients[[#This Row],[Client_Name]]</f>
        <v>Rahul Gupta</v>
      </c>
      <c r="F292" s="27" t="str">
        <f>_xlfn.XLOOKUP(Ventes[[#This Row],[Client_Name]],Tab_Clients[Client_Name],Tab_Clients[Customer Type],"Nouveau")</f>
        <v>Member</v>
      </c>
      <c r="G292" s="28">
        <v>3</v>
      </c>
      <c r="H292" s="6">
        <f>_xlfn.XLOOKUP(Ventes[[#This Row],[Product_Name]],Tab_Produits[Product_Line],Tab_Produits[Coût_Unitaire],"0")</f>
        <v>74.69</v>
      </c>
      <c r="I292" s="2">
        <f t="shared" si="9"/>
        <v>224.07</v>
      </c>
      <c r="J292" s="2">
        <f>IF(AND(WORKDAY(Ventes[[#This Row],[Sale_Date]],2)&gt;=5,Ventes[[#This Row],[Quantity]]&gt;=7,+Ventes[[#This Row],[Customer Type]]="Member"),-Ventes[[#This Row],[Prix_Vente]]*TX_Remise,0)</f>
        <v>0</v>
      </c>
      <c r="K292" s="2">
        <f>IF(AND(WEEKDAY(Ventes[[#This Row],[Sale_Date]],2)=7, Ventes[[#This Row],[Product_Price]]&gt;7), Ventes[[#This Row],[Prix_Vente]]*TauxMaj, 0)</f>
        <v>4.4813999999999998</v>
      </c>
      <c r="L292" s="2">
        <f>SUM(Ventes[[#This Row],[Prix_Vente]:[Majoration]])</f>
        <v>228.5514</v>
      </c>
      <c r="M292" s="2">
        <f xml:space="preserve"> Ventes[[#This Row],[Prix de Vente HT]]*Tx_TVA</f>
        <v>43.9961445</v>
      </c>
      <c r="N292" s="2">
        <f>+Ventes[[#This Row],[Prix de Vente HT]]+Ventes[[#This Row],[Montant TVA]]</f>
        <v>272.54754450000001</v>
      </c>
    </row>
    <row r="293" spans="1:14">
      <c r="A293" t="str">
        <f>IF(Ventes[[#This Row],[Sale_Date]]=Ventes[[#This Row],[Sale_Date]],"ID_V "&amp;TEXT(B293,"YYYY MMDD")&amp;"-"&amp;TEXT(ROW(),"000"),"ID…")</f>
        <v>ID_V YYYY 01DD-293</v>
      </c>
      <c r="B293" s="26">
        <f t="shared" si="8"/>
        <v>45319</v>
      </c>
      <c r="C293" t="str">
        <f>_xlfn.XLOOKUP(Ventes[[#This Row],[Product_Name]],Tab_Produits[Product_Line],Tab_Produits[ID_Product],"Choisir Votre Produit")</f>
        <v>ID_P Foo 0004</v>
      </c>
      <c r="D293" s="27" t="s">
        <v>513</v>
      </c>
      <c r="E293" s="27" t="str">
        <f>+Tab_Clients[[#This Row],[Client_Name]]</f>
        <v>Karan Kumar</v>
      </c>
      <c r="F293" s="27" t="str">
        <f>_xlfn.XLOOKUP(Ventes[[#This Row],[Client_Name]],Tab_Clients[Client_Name],Tab_Clients[Customer Type],"Nouveau")</f>
        <v>Member</v>
      </c>
      <c r="G293" s="28">
        <v>9</v>
      </c>
      <c r="H293" s="6">
        <f>_xlfn.XLOOKUP(Ventes[[#This Row],[Product_Name]],Tab_Produits[Product_Line],Tab_Produits[Coût_Unitaire],"0")</f>
        <v>54.84</v>
      </c>
      <c r="I293" s="2">
        <f t="shared" si="9"/>
        <v>493.56000000000006</v>
      </c>
      <c r="J293" s="2">
        <f>IF(AND(WORKDAY(Ventes[[#This Row],[Sale_Date]],2)&gt;=5,Ventes[[#This Row],[Quantity]]&gt;=7,+Ventes[[#This Row],[Customer Type]]="Member"),-Ventes[[#This Row],[Prix_Vente]]*TX_Remise,0)</f>
        <v>-123.39000000000001</v>
      </c>
      <c r="K293" s="2">
        <f>IF(AND(WEEKDAY(Ventes[[#This Row],[Sale_Date]],2)=7, Ventes[[#This Row],[Product_Price]]&gt;7), Ventes[[#This Row],[Prix_Vente]]*TauxMaj, 0)</f>
        <v>9.8712000000000018</v>
      </c>
      <c r="L293" s="2">
        <f>SUM(Ventes[[#This Row],[Prix_Vente]:[Majoration]])</f>
        <v>380.04120000000006</v>
      </c>
      <c r="M293" s="2">
        <f xml:space="preserve"> Ventes[[#This Row],[Prix de Vente HT]]*Tx_TVA</f>
        <v>73.157931000000019</v>
      </c>
      <c r="N293" s="2">
        <f>+Ventes[[#This Row],[Prix de Vente HT]]+Ventes[[#This Row],[Montant TVA]]</f>
        <v>453.19913100000008</v>
      </c>
    </row>
    <row r="294" spans="1:14">
      <c r="A294" t="str">
        <f>IF(Ventes[[#This Row],[Sale_Date]]=Ventes[[#This Row],[Sale_Date]],"ID_V "&amp;TEXT(B294,"YYYY MMDD")&amp;"-"&amp;TEXT(ROW(),"000"),"ID…")</f>
        <v>ID_V YYYY 01DD-294</v>
      </c>
      <c r="B294" s="26">
        <f t="shared" si="8"/>
        <v>45320</v>
      </c>
      <c r="C294" t="str">
        <f>_xlfn.XLOOKUP(Ventes[[#This Row],[Product_Name]],Tab_Produits[Product_Line],Tab_Produits[ID_Product],"Choisir Votre Produit")</f>
        <v>ID_P Hom 0003</v>
      </c>
      <c r="D294" s="27" t="s">
        <v>512</v>
      </c>
      <c r="E294" s="27" t="str">
        <f>+Tab_Clients[[#This Row],[Client_Name]]</f>
        <v>Ananya Joshi</v>
      </c>
      <c r="F294" s="27" t="str">
        <f>_xlfn.XLOOKUP(Ventes[[#This Row],[Client_Name]],Tab_Clients[Client_Name],Tab_Clients[Customer Type],"Nouveau")</f>
        <v>Normal</v>
      </c>
      <c r="G294" s="28">
        <v>5</v>
      </c>
      <c r="H294" s="6">
        <f>_xlfn.XLOOKUP(Ventes[[#This Row],[Product_Name]],Tab_Produits[Product_Line],Tab_Produits[Coût_Unitaire],"0")</f>
        <v>73.56</v>
      </c>
      <c r="I294" s="2">
        <f t="shared" si="9"/>
        <v>367.8</v>
      </c>
      <c r="J294" s="2">
        <f>IF(AND(WORKDAY(Ventes[[#This Row],[Sale_Date]],2)&gt;=5,Ventes[[#This Row],[Quantity]]&gt;=7,+Ventes[[#This Row],[Customer Type]]="Member"),-Ventes[[#This Row],[Prix_Vente]]*TX_Remise,0)</f>
        <v>0</v>
      </c>
      <c r="K294" s="2">
        <f>IF(AND(WEEKDAY(Ventes[[#This Row],[Sale_Date]],2)=7, Ventes[[#This Row],[Product_Price]]&gt;7), Ventes[[#This Row],[Prix_Vente]]*TauxMaj, 0)</f>
        <v>0</v>
      </c>
      <c r="L294" s="2">
        <f>SUM(Ventes[[#This Row],[Prix_Vente]:[Majoration]])</f>
        <v>367.8</v>
      </c>
      <c r="M294" s="2">
        <f xml:space="preserve"> Ventes[[#This Row],[Prix de Vente HT]]*Tx_TVA</f>
        <v>70.801500000000004</v>
      </c>
      <c r="N294" s="2">
        <f>+Ventes[[#This Row],[Prix de Vente HT]]+Ventes[[#This Row],[Montant TVA]]</f>
        <v>438.60149999999999</v>
      </c>
    </row>
    <row r="295" spans="1:14">
      <c r="A295" t="str">
        <f>IF(Ventes[[#This Row],[Sale_Date]]=Ventes[[#This Row],[Sale_Date]],"ID_V "&amp;TEXT(B295,"YYYY MMDD")&amp;"-"&amp;TEXT(ROW(),"000"),"ID…")</f>
        <v>ID_V YYYY 01DD-295</v>
      </c>
      <c r="B295" s="26">
        <f t="shared" si="8"/>
        <v>45320</v>
      </c>
      <c r="C295" t="str">
        <f>_xlfn.XLOOKUP(Ventes[[#This Row],[Product_Name]],Tab_Produits[Product_Line],Tab_Produits[ID_Product],"Choisir Votre Produit")</f>
        <v>ID_P Hom 0003</v>
      </c>
      <c r="D295" s="27" t="s">
        <v>512</v>
      </c>
      <c r="E295" s="27" t="str">
        <f>+Tab_Clients[[#This Row],[Client_Name]]</f>
        <v>Manish Gupta</v>
      </c>
      <c r="F295" s="27" t="str">
        <f>_xlfn.XLOOKUP(Ventes[[#This Row],[Client_Name]],Tab_Clients[Client_Name],Tab_Clients[Customer Type],"Nouveau")</f>
        <v>Member</v>
      </c>
      <c r="G295" s="28">
        <v>2</v>
      </c>
      <c r="H295" s="6">
        <f>_xlfn.XLOOKUP(Ventes[[#This Row],[Product_Name]],Tab_Produits[Product_Line],Tab_Produits[Coût_Unitaire],"0")</f>
        <v>73.56</v>
      </c>
      <c r="I295" s="2">
        <f t="shared" si="9"/>
        <v>147.12</v>
      </c>
      <c r="J295" s="2">
        <f>IF(AND(WORKDAY(Ventes[[#This Row],[Sale_Date]],2)&gt;=5,Ventes[[#This Row],[Quantity]]&gt;=7,+Ventes[[#This Row],[Customer Type]]="Member"),-Ventes[[#This Row],[Prix_Vente]]*TX_Remise,0)</f>
        <v>0</v>
      </c>
      <c r="K295" s="2">
        <f>IF(AND(WEEKDAY(Ventes[[#This Row],[Sale_Date]],2)=7, Ventes[[#This Row],[Product_Price]]&gt;7), Ventes[[#This Row],[Prix_Vente]]*TauxMaj, 0)</f>
        <v>0</v>
      </c>
      <c r="L295" s="2">
        <f>SUM(Ventes[[#This Row],[Prix_Vente]:[Majoration]])</f>
        <v>147.12</v>
      </c>
      <c r="M295" s="2">
        <f xml:space="preserve"> Ventes[[#This Row],[Prix de Vente HT]]*Tx_TVA</f>
        <v>28.320600000000002</v>
      </c>
      <c r="N295" s="2">
        <f>+Ventes[[#This Row],[Prix de Vente HT]]+Ventes[[#This Row],[Montant TVA]]</f>
        <v>175.44060000000002</v>
      </c>
    </row>
    <row r="296" spans="1:14">
      <c r="A296" t="str">
        <f>IF(Ventes[[#This Row],[Sale_Date]]=Ventes[[#This Row],[Sale_Date]],"ID_V "&amp;TEXT(B296,"YYYY MMDD")&amp;"-"&amp;TEXT(ROW(),"000"),"ID…")</f>
        <v>ID_V YYYY 01DD-296</v>
      </c>
      <c r="B296" s="26">
        <f t="shared" si="8"/>
        <v>45320</v>
      </c>
      <c r="C296" t="str">
        <f>_xlfn.XLOOKUP(Ventes[[#This Row],[Product_Name]],Tab_Produits[Product_Line],Tab_Produits[ID_Product],"Choisir Votre Produit")</f>
        <v>ID_P Hea 0001</v>
      </c>
      <c r="D296" s="27" t="s">
        <v>510</v>
      </c>
      <c r="E296" s="27" t="str">
        <f>+Tab_Clients[[#This Row],[Client_Name]]</f>
        <v>Priya Gupta</v>
      </c>
      <c r="F296" s="27" t="str">
        <f>_xlfn.XLOOKUP(Ventes[[#This Row],[Client_Name]],Tab_Clients[Client_Name],Tab_Clients[Customer Type],"Nouveau")</f>
        <v>Member</v>
      </c>
      <c r="G296" s="28">
        <v>1</v>
      </c>
      <c r="H296" s="6">
        <f>_xlfn.XLOOKUP(Ventes[[#This Row],[Product_Name]],Tab_Produits[Product_Line],Tab_Produits[Coût_Unitaire],"0")</f>
        <v>74.69</v>
      </c>
      <c r="I296" s="2">
        <f t="shared" si="9"/>
        <v>74.69</v>
      </c>
      <c r="J296" s="2">
        <f>IF(AND(WORKDAY(Ventes[[#This Row],[Sale_Date]],2)&gt;=5,Ventes[[#This Row],[Quantity]]&gt;=7,+Ventes[[#This Row],[Customer Type]]="Member"),-Ventes[[#This Row],[Prix_Vente]]*TX_Remise,0)</f>
        <v>0</v>
      </c>
      <c r="K296" s="2">
        <f>IF(AND(WEEKDAY(Ventes[[#This Row],[Sale_Date]],2)=7, Ventes[[#This Row],[Product_Price]]&gt;7), Ventes[[#This Row],[Prix_Vente]]*TauxMaj, 0)</f>
        <v>0</v>
      </c>
      <c r="L296" s="2">
        <f>SUM(Ventes[[#This Row],[Prix_Vente]:[Majoration]])</f>
        <v>74.69</v>
      </c>
      <c r="M296" s="2">
        <f xml:space="preserve"> Ventes[[#This Row],[Prix de Vente HT]]*Tx_TVA</f>
        <v>14.377825</v>
      </c>
      <c r="N296" s="2">
        <f>+Ventes[[#This Row],[Prix de Vente HT]]+Ventes[[#This Row],[Montant TVA]]</f>
        <v>89.067824999999999</v>
      </c>
    </row>
    <row r="297" spans="1:14">
      <c r="A297" t="str">
        <f>IF(Ventes[[#This Row],[Sale_Date]]=Ventes[[#This Row],[Sale_Date]],"ID_V "&amp;TEXT(B297,"YYYY MMDD")&amp;"-"&amp;TEXT(ROW(),"000"),"ID…")</f>
        <v>ID_V YYYY 01DD-297</v>
      </c>
      <c r="B297" s="26">
        <f t="shared" si="8"/>
        <v>45320</v>
      </c>
      <c r="C297" t="str">
        <f>_xlfn.XLOOKUP(Ventes[[#This Row],[Product_Name]],Tab_Produits[Product_Line],Tab_Produits[ID_Product],"Choisir Votre Produit")</f>
        <v>ID_P Foo 0004</v>
      </c>
      <c r="D297" s="27" t="s">
        <v>513</v>
      </c>
      <c r="E297" s="27" t="str">
        <f>+Tab_Clients[[#This Row],[Client_Name]]</f>
        <v>Vivaan Patel</v>
      </c>
      <c r="F297" s="27" t="str">
        <f>_xlfn.XLOOKUP(Ventes[[#This Row],[Client_Name]],Tab_Clients[Client_Name],Tab_Clients[Customer Type],"Nouveau")</f>
        <v>Member</v>
      </c>
      <c r="G297" s="28">
        <v>6</v>
      </c>
      <c r="H297" s="6">
        <f>_xlfn.XLOOKUP(Ventes[[#This Row],[Product_Name]],Tab_Produits[Product_Line],Tab_Produits[Coût_Unitaire],"0")</f>
        <v>54.84</v>
      </c>
      <c r="I297" s="2">
        <f t="shared" si="9"/>
        <v>329.04</v>
      </c>
      <c r="J297" s="2">
        <f>IF(AND(WORKDAY(Ventes[[#This Row],[Sale_Date]],2)&gt;=5,Ventes[[#This Row],[Quantity]]&gt;=7,+Ventes[[#This Row],[Customer Type]]="Member"),-Ventes[[#This Row],[Prix_Vente]]*TX_Remise,0)</f>
        <v>0</v>
      </c>
      <c r="K297" s="2">
        <f>IF(AND(WEEKDAY(Ventes[[#This Row],[Sale_Date]],2)=7, Ventes[[#This Row],[Product_Price]]&gt;7), Ventes[[#This Row],[Prix_Vente]]*TauxMaj, 0)</f>
        <v>0</v>
      </c>
      <c r="L297" s="2">
        <f>SUM(Ventes[[#This Row],[Prix_Vente]:[Majoration]])</f>
        <v>329.04</v>
      </c>
      <c r="M297" s="2">
        <f xml:space="preserve"> Ventes[[#This Row],[Prix de Vente HT]]*Tx_TVA</f>
        <v>63.340200000000003</v>
      </c>
      <c r="N297" s="2">
        <f>+Ventes[[#This Row],[Prix de Vente HT]]+Ventes[[#This Row],[Montant TVA]]</f>
        <v>392.3802</v>
      </c>
    </row>
    <row r="298" spans="1:14">
      <c r="A298" t="str">
        <f>IF(Ventes[[#This Row],[Sale_Date]]=Ventes[[#This Row],[Sale_Date]],"ID_V "&amp;TEXT(B298,"YYYY MMDD")&amp;"-"&amp;TEXT(ROW(),"000"),"ID…")</f>
        <v>ID_V YYYY 01DD-298</v>
      </c>
      <c r="B298" s="26">
        <f t="shared" si="8"/>
        <v>45321</v>
      </c>
      <c r="C298" t="str">
        <f>_xlfn.XLOOKUP(Ventes[[#This Row],[Product_Name]],Tab_Produits[Product_Line],Tab_Produits[ID_Product],"Choisir Votre Produit")</f>
        <v>ID_P Hom 0003</v>
      </c>
      <c r="D298" s="27" t="s">
        <v>512</v>
      </c>
      <c r="E298" s="27" t="str">
        <f>+Tab_Clients[[#This Row],[Client_Name]]</f>
        <v>Priya Agarwal</v>
      </c>
      <c r="F298" s="27" t="str">
        <f>_xlfn.XLOOKUP(Ventes[[#This Row],[Client_Name]],Tab_Clients[Client_Name],Tab_Clients[Customer Type],"Nouveau")</f>
        <v>Normal</v>
      </c>
      <c r="G298" s="28">
        <v>7</v>
      </c>
      <c r="H298" s="6">
        <f>_xlfn.XLOOKUP(Ventes[[#This Row],[Product_Name]],Tab_Produits[Product_Line],Tab_Produits[Coût_Unitaire],"0")</f>
        <v>73.56</v>
      </c>
      <c r="I298" s="2">
        <f t="shared" si="9"/>
        <v>514.92000000000007</v>
      </c>
      <c r="J298" s="2">
        <f>IF(AND(WORKDAY(Ventes[[#This Row],[Sale_Date]],2)&gt;=5,Ventes[[#This Row],[Quantity]]&gt;=7,+Ventes[[#This Row],[Customer Type]]="Member"),-Ventes[[#This Row],[Prix_Vente]]*TX_Remise,0)</f>
        <v>0</v>
      </c>
      <c r="K298" s="2">
        <f>IF(AND(WEEKDAY(Ventes[[#This Row],[Sale_Date]],2)=7, Ventes[[#This Row],[Product_Price]]&gt;7), Ventes[[#This Row],[Prix_Vente]]*TauxMaj, 0)</f>
        <v>0</v>
      </c>
      <c r="L298" s="2">
        <f>SUM(Ventes[[#This Row],[Prix_Vente]:[Majoration]])</f>
        <v>514.92000000000007</v>
      </c>
      <c r="M298" s="2">
        <f xml:space="preserve"> Ventes[[#This Row],[Prix de Vente HT]]*Tx_TVA</f>
        <v>99.122100000000017</v>
      </c>
      <c r="N298" s="2">
        <f>+Ventes[[#This Row],[Prix de Vente HT]]+Ventes[[#This Row],[Montant TVA]]</f>
        <v>614.04210000000012</v>
      </c>
    </row>
    <row r="299" spans="1:14">
      <c r="A299" t="str">
        <f>IF(Ventes[[#This Row],[Sale_Date]]=Ventes[[#This Row],[Sale_Date]],"ID_V "&amp;TEXT(B299,"YYYY MMDD")&amp;"-"&amp;TEXT(ROW(),"000"),"ID…")</f>
        <v>ID_V YYYY 01DD-299</v>
      </c>
      <c r="B299" s="26">
        <f t="shared" si="8"/>
        <v>45321</v>
      </c>
      <c r="C299" t="str">
        <f>_xlfn.XLOOKUP(Ventes[[#This Row],[Product_Name]],Tab_Produits[Product_Line],Tab_Produits[ID_Product],"Choisir Votre Produit")</f>
        <v>ID_P Hea 0001</v>
      </c>
      <c r="D299" s="27" t="s">
        <v>510</v>
      </c>
      <c r="E299" s="27" t="str">
        <f>+Tab_Clients[[#This Row],[Client_Name]]</f>
        <v>Karan Chopra</v>
      </c>
      <c r="F299" s="27" t="str">
        <f>_xlfn.XLOOKUP(Ventes[[#This Row],[Client_Name]],Tab_Clients[Client_Name],Tab_Clients[Customer Type],"Nouveau")</f>
        <v>Member</v>
      </c>
      <c r="G299" s="28">
        <v>7</v>
      </c>
      <c r="H299" s="6">
        <f>_xlfn.XLOOKUP(Ventes[[#This Row],[Product_Name]],Tab_Produits[Product_Line],Tab_Produits[Coût_Unitaire],"0")</f>
        <v>74.69</v>
      </c>
      <c r="I299" s="2">
        <f t="shared" si="9"/>
        <v>522.82999999999993</v>
      </c>
      <c r="J299" s="2">
        <f>IF(AND(WORKDAY(Ventes[[#This Row],[Sale_Date]],2)&gt;=5,Ventes[[#This Row],[Quantity]]&gt;=7,+Ventes[[#This Row],[Customer Type]]="Member"),-Ventes[[#This Row],[Prix_Vente]]*TX_Remise,0)</f>
        <v>-130.70749999999998</v>
      </c>
      <c r="K299" s="2">
        <f>IF(AND(WEEKDAY(Ventes[[#This Row],[Sale_Date]],2)=7, Ventes[[#This Row],[Product_Price]]&gt;7), Ventes[[#This Row],[Prix_Vente]]*TauxMaj, 0)</f>
        <v>0</v>
      </c>
      <c r="L299" s="2">
        <f>SUM(Ventes[[#This Row],[Prix_Vente]:[Majoration]])</f>
        <v>392.12249999999995</v>
      </c>
      <c r="M299" s="2">
        <f xml:space="preserve"> Ventes[[#This Row],[Prix de Vente HT]]*Tx_TVA</f>
        <v>75.483581249999986</v>
      </c>
      <c r="N299" s="2">
        <f>+Ventes[[#This Row],[Prix de Vente HT]]+Ventes[[#This Row],[Montant TVA]]</f>
        <v>467.60608124999993</v>
      </c>
    </row>
    <row r="300" spans="1:14">
      <c r="A300" t="str">
        <f>IF(Ventes[[#This Row],[Sale_Date]]=Ventes[[#This Row],[Sale_Date]],"ID_V "&amp;TEXT(B300,"YYYY MMDD")&amp;"-"&amp;TEXT(ROW(),"000"),"ID…")</f>
        <v>ID_V YYYY 01DD-300</v>
      </c>
      <c r="B300" s="26">
        <f t="shared" si="8"/>
        <v>45321</v>
      </c>
      <c r="C300" t="str">
        <f>_xlfn.XLOOKUP(Ventes[[#This Row],[Product_Name]],Tab_Produits[Product_Line],Tab_Produits[ID_Product],"Choisir Votre Produit")</f>
        <v>ID_P Ele 0002</v>
      </c>
      <c r="D300" s="27" t="s">
        <v>511</v>
      </c>
      <c r="E300" s="27" t="str">
        <f>+Tab_Clients[[#This Row],[Client_Name]]</f>
        <v>Ashok Bansal</v>
      </c>
      <c r="F300" s="27" t="str">
        <f>_xlfn.XLOOKUP(Ventes[[#This Row],[Client_Name]],Tab_Clients[Client_Name],Tab_Clients[Customer Type],"Nouveau")</f>
        <v>Member</v>
      </c>
      <c r="G300" s="28">
        <v>4</v>
      </c>
      <c r="H300" s="6">
        <f>_xlfn.XLOOKUP(Ventes[[#This Row],[Product_Name]],Tab_Produits[Product_Line],Tab_Produits[Coût_Unitaire],"0")</f>
        <v>15.28</v>
      </c>
      <c r="I300" s="2">
        <f t="shared" si="9"/>
        <v>61.12</v>
      </c>
      <c r="J300" s="2">
        <f>IF(AND(WORKDAY(Ventes[[#This Row],[Sale_Date]],2)&gt;=5,Ventes[[#This Row],[Quantity]]&gt;=7,+Ventes[[#This Row],[Customer Type]]="Member"),-Ventes[[#This Row],[Prix_Vente]]*TX_Remise,0)</f>
        <v>0</v>
      </c>
      <c r="K300" s="2">
        <f>IF(AND(WEEKDAY(Ventes[[#This Row],[Sale_Date]],2)=7, Ventes[[#This Row],[Product_Price]]&gt;7), Ventes[[#This Row],[Prix_Vente]]*TauxMaj, 0)</f>
        <v>0</v>
      </c>
      <c r="L300" s="2">
        <f>SUM(Ventes[[#This Row],[Prix_Vente]:[Majoration]])</f>
        <v>61.12</v>
      </c>
      <c r="M300" s="2">
        <f xml:space="preserve"> Ventes[[#This Row],[Prix de Vente HT]]*Tx_TVA</f>
        <v>11.765599999999999</v>
      </c>
      <c r="N300" s="2">
        <f>+Ventes[[#This Row],[Prix de Vente HT]]+Ventes[[#This Row],[Montant TVA]]</f>
        <v>72.885599999999997</v>
      </c>
    </row>
    <row r="301" spans="1:14">
      <c r="A301" t="str">
        <f>IF(Ventes[[#This Row],[Sale_Date]]=Ventes[[#This Row],[Sale_Date]],"ID_V "&amp;TEXT(B301,"YYYY MMDD")&amp;"-"&amp;TEXT(ROW(),"000"),"ID…")</f>
        <v>ID_V YYYY 01DD-301</v>
      </c>
      <c r="B301" s="26">
        <f t="shared" si="8"/>
        <v>45321</v>
      </c>
      <c r="C301" t="str">
        <f>_xlfn.XLOOKUP(Ventes[[#This Row],[Product_Name]],Tab_Produits[Product_Line],Tab_Produits[ID_Product],"Choisir Votre Produit")</f>
        <v>ID_P Ele 0002</v>
      </c>
      <c r="D301" s="27" t="s">
        <v>511</v>
      </c>
      <c r="E301" s="27" t="str">
        <f>+Tab_Clients[[#This Row],[Client_Name]]</f>
        <v>Rohan Agarwal</v>
      </c>
      <c r="F301" s="27" t="str">
        <f>_xlfn.XLOOKUP(Ventes[[#This Row],[Client_Name]],Tab_Clients[Client_Name],Tab_Clients[Customer Type],"Nouveau")</f>
        <v>Member</v>
      </c>
      <c r="G301" s="28">
        <v>1</v>
      </c>
      <c r="H301" s="6">
        <f>_xlfn.XLOOKUP(Ventes[[#This Row],[Product_Name]],Tab_Produits[Product_Line],Tab_Produits[Coût_Unitaire],"0")</f>
        <v>15.28</v>
      </c>
      <c r="I301" s="2">
        <f t="shared" si="9"/>
        <v>15.28</v>
      </c>
      <c r="J301" s="2">
        <f>IF(AND(WORKDAY(Ventes[[#This Row],[Sale_Date]],2)&gt;=5,Ventes[[#This Row],[Quantity]]&gt;=7,+Ventes[[#This Row],[Customer Type]]="Member"),-Ventes[[#This Row],[Prix_Vente]]*TX_Remise,0)</f>
        <v>0</v>
      </c>
      <c r="K301" s="2">
        <f>IF(AND(WEEKDAY(Ventes[[#This Row],[Sale_Date]],2)=7, Ventes[[#This Row],[Product_Price]]&gt;7), Ventes[[#This Row],[Prix_Vente]]*TauxMaj, 0)</f>
        <v>0</v>
      </c>
      <c r="L301" s="2">
        <f>SUM(Ventes[[#This Row],[Prix_Vente]:[Majoration]])</f>
        <v>15.28</v>
      </c>
      <c r="M301" s="2">
        <f xml:space="preserve"> Ventes[[#This Row],[Prix de Vente HT]]*Tx_TVA</f>
        <v>2.9413999999999998</v>
      </c>
      <c r="N301" s="2">
        <f>+Ventes[[#This Row],[Prix de Vente HT]]+Ventes[[#This Row],[Montant TVA]]</f>
        <v>18.221399999999999</v>
      </c>
    </row>
    <row r="302" spans="1:14">
      <c r="A302" t="str">
        <f>IF(Ventes[[#This Row],[Sale_Date]]=Ventes[[#This Row],[Sale_Date]],"ID_V "&amp;TEXT(B302,"YYYY MMDD")&amp;"-"&amp;TEXT(ROW(),"000"),"ID…")</f>
        <v>ID_V YYYY 01DD-302</v>
      </c>
      <c r="B302" s="26">
        <f t="shared" si="8"/>
        <v>45322</v>
      </c>
      <c r="C302" t="str">
        <f>_xlfn.XLOOKUP(Ventes[[#This Row],[Product_Name]],Tab_Produits[Product_Line],Tab_Produits[ID_Product],"Choisir Votre Produit")</f>
        <v>ID_P Spo 0006</v>
      </c>
      <c r="D302" s="27" t="s">
        <v>515</v>
      </c>
      <c r="E302" s="27" t="str">
        <f>+Tab_Clients[[#This Row],[Client_Name]]</f>
        <v>Raj Chopra</v>
      </c>
      <c r="F302" s="27" t="str">
        <f>_xlfn.XLOOKUP(Ventes[[#This Row],[Client_Name]],Tab_Clients[Client_Name],Tab_Clients[Customer Type],"Nouveau")</f>
        <v>Normal</v>
      </c>
      <c r="G302" s="28">
        <v>9</v>
      </c>
      <c r="H302" s="6">
        <f>_xlfn.XLOOKUP(Ventes[[#This Row],[Product_Name]],Tab_Produits[Product_Line],Tab_Produits[Coût_Unitaire],"0")</f>
        <v>93.72</v>
      </c>
      <c r="I302" s="2">
        <f t="shared" si="9"/>
        <v>843.48</v>
      </c>
      <c r="J302" s="2">
        <f>IF(AND(WORKDAY(Ventes[[#This Row],[Sale_Date]],2)&gt;=5,Ventes[[#This Row],[Quantity]]&gt;=7,+Ventes[[#This Row],[Customer Type]]="Member"),-Ventes[[#This Row],[Prix_Vente]]*TX_Remise,0)</f>
        <v>0</v>
      </c>
      <c r="K302" s="2">
        <f>IF(AND(WEEKDAY(Ventes[[#This Row],[Sale_Date]],2)=7, Ventes[[#This Row],[Product_Price]]&gt;7), Ventes[[#This Row],[Prix_Vente]]*TauxMaj, 0)</f>
        <v>0</v>
      </c>
      <c r="L302" s="2">
        <f>SUM(Ventes[[#This Row],[Prix_Vente]:[Majoration]])</f>
        <v>843.48</v>
      </c>
      <c r="M302" s="2">
        <f xml:space="preserve"> Ventes[[#This Row],[Prix de Vente HT]]*Tx_TVA</f>
        <v>162.3699</v>
      </c>
      <c r="N302" s="2">
        <f>+Ventes[[#This Row],[Prix de Vente HT]]+Ventes[[#This Row],[Montant TVA]]</f>
        <v>1005.8499</v>
      </c>
    </row>
    <row r="303" spans="1:14">
      <c r="A303" t="str">
        <f>IF(Ventes[[#This Row],[Sale_Date]]=Ventes[[#This Row],[Sale_Date]],"ID_V "&amp;TEXT(B303,"YYYY MMDD")&amp;"-"&amp;TEXT(ROW(),"000"),"ID…")</f>
        <v>ID_V YYYY 01DD-303</v>
      </c>
      <c r="B303" s="26">
        <f t="shared" si="8"/>
        <v>45322</v>
      </c>
      <c r="C303" t="str">
        <f>_xlfn.XLOOKUP(Ventes[[#This Row],[Product_Name]],Tab_Produits[Product_Line],Tab_Produits[ID_Product],"Choisir Votre Produit")</f>
        <v>ID_P Foo 0004</v>
      </c>
      <c r="D303" s="27" t="s">
        <v>513</v>
      </c>
      <c r="E303" s="27" t="str">
        <f>+Tab_Clients[[#This Row],[Client_Name]]</f>
        <v>Vikram Banerjee</v>
      </c>
      <c r="F303" s="27" t="str">
        <f>_xlfn.XLOOKUP(Ventes[[#This Row],[Client_Name]],Tab_Clients[Client_Name],Tab_Clients[Customer Type],"Nouveau")</f>
        <v>Member</v>
      </c>
      <c r="G303" s="28">
        <v>9</v>
      </c>
      <c r="H303" s="6">
        <f>_xlfn.XLOOKUP(Ventes[[#This Row],[Product_Name]],Tab_Produits[Product_Line],Tab_Produits[Coût_Unitaire],"0")</f>
        <v>54.84</v>
      </c>
      <c r="I303" s="2">
        <f t="shared" si="9"/>
        <v>493.56000000000006</v>
      </c>
      <c r="J303" s="2">
        <f>IF(AND(WORKDAY(Ventes[[#This Row],[Sale_Date]],2)&gt;=5,Ventes[[#This Row],[Quantity]]&gt;=7,+Ventes[[#This Row],[Customer Type]]="Member"),-Ventes[[#This Row],[Prix_Vente]]*TX_Remise,0)</f>
        <v>-123.39000000000001</v>
      </c>
      <c r="K303" s="2">
        <f>IF(AND(WEEKDAY(Ventes[[#This Row],[Sale_Date]],2)=7, Ventes[[#This Row],[Product_Price]]&gt;7), Ventes[[#This Row],[Prix_Vente]]*TauxMaj, 0)</f>
        <v>0</v>
      </c>
      <c r="L303" s="2">
        <f>SUM(Ventes[[#This Row],[Prix_Vente]:[Majoration]])</f>
        <v>370.17000000000007</v>
      </c>
      <c r="M303" s="2">
        <f xml:space="preserve"> Ventes[[#This Row],[Prix de Vente HT]]*Tx_TVA</f>
        <v>71.257725000000022</v>
      </c>
      <c r="N303" s="2">
        <f>+Ventes[[#This Row],[Prix de Vente HT]]+Ventes[[#This Row],[Montant TVA]]</f>
        <v>441.42772500000012</v>
      </c>
    </row>
    <row r="304" spans="1:14">
      <c r="A304" t="str">
        <f>IF(Ventes[[#This Row],[Sale_Date]]=Ventes[[#This Row],[Sale_Date]],"ID_V "&amp;TEXT(B304,"YYYY MMDD")&amp;"-"&amp;TEXT(ROW(),"000"),"ID…")</f>
        <v>ID_V YYYY 01DD-304</v>
      </c>
      <c r="B304" s="26">
        <f t="shared" si="8"/>
        <v>45322</v>
      </c>
      <c r="C304" t="str">
        <f>_xlfn.XLOOKUP(Ventes[[#This Row],[Product_Name]],Tab_Produits[Product_Line],Tab_Produits[ID_Product],"Choisir Votre Produit")</f>
        <v>ID_P Hom 0003</v>
      </c>
      <c r="D304" s="27" t="s">
        <v>512</v>
      </c>
      <c r="E304" s="27" t="str">
        <f>+Tab_Clients[[#This Row],[Client_Name]]</f>
        <v>Raj Singh</v>
      </c>
      <c r="F304" s="27" t="str">
        <f>_xlfn.XLOOKUP(Ventes[[#This Row],[Client_Name]],Tab_Clients[Client_Name],Tab_Clients[Customer Type],"Nouveau")</f>
        <v>Member</v>
      </c>
      <c r="G304" s="28">
        <v>6</v>
      </c>
      <c r="H304" s="6">
        <f>_xlfn.XLOOKUP(Ventes[[#This Row],[Product_Name]],Tab_Produits[Product_Line],Tab_Produits[Coût_Unitaire],"0")</f>
        <v>73.56</v>
      </c>
      <c r="I304" s="2">
        <f t="shared" si="9"/>
        <v>441.36</v>
      </c>
      <c r="J304" s="2">
        <f>IF(AND(WORKDAY(Ventes[[#This Row],[Sale_Date]],2)&gt;=5,Ventes[[#This Row],[Quantity]]&gt;=7,+Ventes[[#This Row],[Customer Type]]="Member"),-Ventes[[#This Row],[Prix_Vente]]*TX_Remise,0)</f>
        <v>0</v>
      </c>
      <c r="K304" s="2">
        <f>IF(AND(WEEKDAY(Ventes[[#This Row],[Sale_Date]],2)=7, Ventes[[#This Row],[Product_Price]]&gt;7), Ventes[[#This Row],[Prix_Vente]]*TauxMaj, 0)</f>
        <v>0</v>
      </c>
      <c r="L304" s="2">
        <f>SUM(Ventes[[#This Row],[Prix_Vente]:[Majoration]])</f>
        <v>441.36</v>
      </c>
      <c r="M304" s="2">
        <f xml:space="preserve"> Ventes[[#This Row],[Prix de Vente HT]]*Tx_TVA</f>
        <v>84.961800000000011</v>
      </c>
      <c r="N304" s="2">
        <f>+Ventes[[#This Row],[Prix de Vente HT]]+Ventes[[#This Row],[Montant TVA]]</f>
        <v>526.32180000000005</v>
      </c>
    </row>
    <row r="305" spans="1:14">
      <c r="A305" t="str">
        <f>IF(Ventes[[#This Row],[Sale_Date]]=Ventes[[#This Row],[Sale_Date]],"ID_V "&amp;TEXT(B305,"YYYY MMDD")&amp;"-"&amp;TEXT(ROW(),"000"),"ID…")</f>
        <v>ID_V YYYY 01DD-305</v>
      </c>
      <c r="B305" s="26">
        <f t="shared" si="8"/>
        <v>45322</v>
      </c>
      <c r="C305" t="str">
        <f>_xlfn.XLOOKUP(Ventes[[#This Row],[Product_Name]],Tab_Produits[Product_Line],Tab_Produits[ID_Product],"Choisir Votre Produit")</f>
        <v>ID_P Hom 0003</v>
      </c>
      <c r="D305" s="27" t="s">
        <v>512</v>
      </c>
      <c r="E305" s="27" t="str">
        <f>+Tab_Clients[[#This Row],[Client_Name]]</f>
        <v>Rakesh Mehta</v>
      </c>
      <c r="F305" s="27" t="str">
        <f>_xlfn.XLOOKUP(Ventes[[#This Row],[Client_Name]],Tab_Clients[Client_Name],Tab_Clients[Customer Type],"Nouveau")</f>
        <v>Member</v>
      </c>
      <c r="G305" s="28">
        <v>3</v>
      </c>
      <c r="H305" s="6">
        <f>_xlfn.XLOOKUP(Ventes[[#This Row],[Product_Name]],Tab_Produits[Product_Line],Tab_Produits[Coût_Unitaire],"0")</f>
        <v>73.56</v>
      </c>
      <c r="I305" s="2">
        <f t="shared" si="9"/>
        <v>220.68</v>
      </c>
      <c r="J305" s="2">
        <f>IF(AND(WORKDAY(Ventes[[#This Row],[Sale_Date]],2)&gt;=5,Ventes[[#This Row],[Quantity]]&gt;=7,+Ventes[[#This Row],[Customer Type]]="Member"),-Ventes[[#This Row],[Prix_Vente]]*TX_Remise,0)</f>
        <v>0</v>
      </c>
      <c r="K305" s="2">
        <f>IF(AND(WEEKDAY(Ventes[[#This Row],[Sale_Date]],2)=7, Ventes[[#This Row],[Product_Price]]&gt;7), Ventes[[#This Row],[Prix_Vente]]*TauxMaj, 0)</f>
        <v>0</v>
      </c>
      <c r="L305" s="2">
        <f>SUM(Ventes[[#This Row],[Prix_Vente]:[Majoration]])</f>
        <v>220.68</v>
      </c>
      <c r="M305" s="2">
        <f xml:space="preserve"> Ventes[[#This Row],[Prix de Vente HT]]*Tx_TVA</f>
        <v>42.480900000000005</v>
      </c>
      <c r="N305" s="2">
        <f>+Ventes[[#This Row],[Prix de Vente HT]]+Ventes[[#This Row],[Montant TVA]]</f>
        <v>263.16090000000003</v>
      </c>
    </row>
    <row r="306" spans="1:14">
      <c r="A306" t="str">
        <f>IF(Ventes[[#This Row],[Sale_Date]]=Ventes[[#This Row],[Sale_Date]],"ID_V "&amp;TEXT(B306,"YYYY MMDD")&amp;"-"&amp;TEXT(ROW(),"000"),"ID…")</f>
        <v>ID_V YYYY 02DD-306</v>
      </c>
      <c r="B306" s="26">
        <f t="shared" si="8"/>
        <v>45323</v>
      </c>
      <c r="C306" t="str">
        <f>_xlfn.XLOOKUP(Ventes[[#This Row],[Product_Name]],Tab_Produits[Product_Line],Tab_Produits[ID_Product],"Choisir Votre Produit")</f>
        <v>ID_P Hea 0001</v>
      </c>
      <c r="D306" s="27" t="s">
        <v>510</v>
      </c>
      <c r="E306" s="27" t="str">
        <f>+Tab_Clients[[#This Row],[Client_Name]]</f>
        <v>Anil Joshi</v>
      </c>
      <c r="F306" s="27" t="str">
        <f>_xlfn.XLOOKUP(Ventes[[#This Row],[Client_Name]],Tab_Clients[Client_Name],Tab_Clients[Customer Type],"Nouveau")</f>
        <v>Normal</v>
      </c>
      <c r="G306" s="28">
        <v>1</v>
      </c>
      <c r="H306" s="6">
        <f>_xlfn.XLOOKUP(Ventes[[#This Row],[Product_Name]],Tab_Produits[Product_Line],Tab_Produits[Coût_Unitaire],"0")</f>
        <v>74.69</v>
      </c>
      <c r="I306" s="2">
        <f t="shared" si="9"/>
        <v>74.69</v>
      </c>
      <c r="J306" s="2">
        <f>IF(AND(WORKDAY(Ventes[[#This Row],[Sale_Date]],2)&gt;=5,Ventes[[#This Row],[Quantity]]&gt;=7,+Ventes[[#This Row],[Customer Type]]="Member"),-Ventes[[#This Row],[Prix_Vente]]*TX_Remise,0)</f>
        <v>0</v>
      </c>
      <c r="K306" s="2">
        <f>IF(AND(WEEKDAY(Ventes[[#This Row],[Sale_Date]],2)=7, Ventes[[#This Row],[Product_Price]]&gt;7), Ventes[[#This Row],[Prix_Vente]]*TauxMaj, 0)</f>
        <v>0</v>
      </c>
      <c r="L306" s="2">
        <f>SUM(Ventes[[#This Row],[Prix_Vente]:[Majoration]])</f>
        <v>74.69</v>
      </c>
      <c r="M306" s="2">
        <f xml:space="preserve"> Ventes[[#This Row],[Prix de Vente HT]]*Tx_TVA</f>
        <v>14.377825</v>
      </c>
      <c r="N306" s="2">
        <f>+Ventes[[#This Row],[Prix de Vente HT]]+Ventes[[#This Row],[Montant TVA]]</f>
        <v>89.067824999999999</v>
      </c>
    </row>
    <row r="307" spans="1:14">
      <c r="A307" t="str">
        <f>IF(Ventes[[#This Row],[Sale_Date]]=Ventes[[#This Row],[Sale_Date]],"ID_V "&amp;TEXT(B307,"YYYY MMDD")&amp;"-"&amp;TEXT(ROW(),"000"),"ID…")</f>
        <v>ID_V YYYY 02DD-307</v>
      </c>
      <c r="B307" s="26">
        <f t="shared" si="8"/>
        <v>45323</v>
      </c>
      <c r="C307" t="str">
        <f>_xlfn.XLOOKUP(Ventes[[#This Row],[Product_Name]],Tab_Produits[Product_Line],Tab_Produits[ID_Product],"Choisir Votre Produit")</f>
        <v>ID_P Ele 0002</v>
      </c>
      <c r="D307" s="27" t="s">
        <v>511</v>
      </c>
      <c r="E307" s="27" t="str">
        <f>+Tab_Clients[[#This Row],[Client_Name]]</f>
        <v>Sita Chopra</v>
      </c>
      <c r="F307" s="27" t="str">
        <f>_xlfn.XLOOKUP(Ventes[[#This Row],[Client_Name]],Tab_Clients[Client_Name],Tab_Clients[Customer Type],"Nouveau")</f>
        <v>Member</v>
      </c>
      <c r="G307" s="28">
        <v>7</v>
      </c>
      <c r="H307" s="6">
        <f>_xlfn.XLOOKUP(Ventes[[#This Row],[Product_Name]],Tab_Produits[Product_Line],Tab_Produits[Coût_Unitaire],"0")</f>
        <v>15.28</v>
      </c>
      <c r="I307" s="2">
        <f t="shared" si="9"/>
        <v>106.96</v>
      </c>
      <c r="J307" s="2">
        <f>IF(AND(WORKDAY(Ventes[[#This Row],[Sale_Date]],2)&gt;=5,Ventes[[#This Row],[Quantity]]&gt;=7,+Ventes[[#This Row],[Customer Type]]="Member"),-Ventes[[#This Row],[Prix_Vente]]*TX_Remise,0)</f>
        <v>-26.74</v>
      </c>
      <c r="K307" s="2">
        <f>IF(AND(WEEKDAY(Ventes[[#This Row],[Sale_Date]],2)=7, Ventes[[#This Row],[Product_Price]]&gt;7), Ventes[[#This Row],[Prix_Vente]]*TauxMaj, 0)</f>
        <v>0</v>
      </c>
      <c r="L307" s="2">
        <f>SUM(Ventes[[#This Row],[Prix_Vente]:[Majoration]])</f>
        <v>80.22</v>
      </c>
      <c r="M307" s="2">
        <f xml:space="preserve"> Ventes[[#This Row],[Prix de Vente HT]]*Tx_TVA</f>
        <v>15.442349999999999</v>
      </c>
      <c r="N307" s="2">
        <f>+Ventes[[#This Row],[Prix de Vente HT]]+Ventes[[#This Row],[Montant TVA]]</f>
        <v>95.662350000000004</v>
      </c>
    </row>
    <row r="308" spans="1:14">
      <c r="A308" t="str">
        <f>IF(Ventes[[#This Row],[Sale_Date]]=Ventes[[#This Row],[Sale_Date]],"ID_V "&amp;TEXT(B308,"YYYY MMDD")&amp;"-"&amp;TEXT(ROW(),"000"),"ID…")</f>
        <v>ID_V YYYY 02DD-308</v>
      </c>
      <c r="B308" s="26">
        <f t="shared" si="8"/>
        <v>45323</v>
      </c>
      <c r="C308" t="str">
        <f>_xlfn.XLOOKUP(Ventes[[#This Row],[Product_Name]],Tab_Produits[Product_Line],Tab_Produits[ID_Product],"Choisir Votre Produit")</f>
        <v>ID_P Ele 0002</v>
      </c>
      <c r="D308" s="27" t="s">
        <v>511</v>
      </c>
      <c r="E308" s="27" t="str">
        <f>+Tab_Clients[[#This Row],[Client_Name]]</f>
        <v>Vivaan Gupta</v>
      </c>
      <c r="F308" s="27" t="str">
        <f>_xlfn.XLOOKUP(Ventes[[#This Row],[Client_Name]],Tab_Clients[Client_Name],Tab_Clients[Customer Type],"Nouveau")</f>
        <v>Normal</v>
      </c>
      <c r="G308" s="28">
        <v>10</v>
      </c>
      <c r="H308" s="6">
        <f>_xlfn.XLOOKUP(Ventes[[#This Row],[Product_Name]],Tab_Produits[Product_Line],Tab_Produits[Coût_Unitaire],"0")</f>
        <v>15.28</v>
      </c>
      <c r="I308" s="2">
        <f t="shared" si="9"/>
        <v>152.79999999999998</v>
      </c>
      <c r="J308" s="2">
        <f>IF(AND(WORKDAY(Ventes[[#This Row],[Sale_Date]],2)&gt;=5,Ventes[[#This Row],[Quantity]]&gt;=7,+Ventes[[#This Row],[Customer Type]]="Member"),-Ventes[[#This Row],[Prix_Vente]]*TX_Remise,0)</f>
        <v>0</v>
      </c>
      <c r="K308" s="2">
        <f>IF(AND(WEEKDAY(Ventes[[#This Row],[Sale_Date]],2)=7, Ventes[[#This Row],[Product_Price]]&gt;7), Ventes[[#This Row],[Prix_Vente]]*TauxMaj, 0)</f>
        <v>0</v>
      </c>
      <c r="L308" s="2">
        <f>SUM(Ventes[[#This Row],[Prix_Vente]:[Majoration]])</f>
        <v>152.79999999999998</v>
      </c>
      <c r="M308" s="2">
        <f xml:space="preserve"> Ventes[[#This Row],[Prix de Vente HT]]*Tx_TVA</f>
        <v>29.413999999999998</v>
      </c>
      <c r="N308" s="2">
        <f>+Ventes[[#This Row],[Prix de Vente HT]]+Ventes[[#This Row],[Montant TVA]]</f>
        <v>182.21399999999997</v>
      </c>
    </row>
    <row r="309" spans="1:14">
      <c r="A309" t="str">
        <f>IF(Ventes[[#This Row],[Sale_Date]]=Ventes[[#This Row],[Sale_Date]],"ID_V "&amp;TEXT(B309,"YYYY MMDD")&amp;"-"&amp;TEXT(ROW(),"000"),"ID…")</f>
        <v>ID_V YYYY 02DD-309</v>
      </c>
      <c r="B309" s="26">
        <f t="shared" si="8"/>
        <v>45323</v>
      </c>
      <c r="C309" t="str">
        <f>_xlfn.XLOOKUP(Ventes[[#This Row],[Product_Name]],Tab_Produits[Product_Line],Tab_Produits[ID_Product],"Choisir Votre Produit")</f>
        <v>ID_P Spo 0006</v>
      </c>
      <c r="D309" s="27" t="s">
        <v>515</v>
      </c>
      <c r="E309" s="27" t="str">
        <f>+Tab_Clients[[#This Row],[Client_Name]]</f>
        <v>Ashok Banerjee</v>
      </c>
      <c r="F309" s="27" t="str">
        <f>_xlfn.XLOOKUP(Ventes[[#This Row],[Client_Name]],Tab_Clients[Client_Name],Tab_Clients[Customer Type],"Nouveau")</f>
        <v>Member</v>
      </c>
      <c r="G309" s="28">
        <v>2</v>
      </c>
      <c r="H309" s="6">
        <f>_xlfn.XLOOKUP(Ventes[[#This Row],[Product_Name]],Tab_Produits[Product_Line],Tab_Produits[Coût_Unitaire],"0")</f>
        <v>93.72</v>
      </c>
      <c r="I309" s="2">
        <f t="shared" si="9"/>
        <v>187.44</v>
      </c>
      <c r="J309" s="2">
        <f>IF(AND(WORKDAY(Ventes[[#This Row],[Sale_Date]],2)&gt;=5,Ventes[[#This Row],[Quantity]]&gt;=7,+Ventes[[#This Row],[Customer Type]]="Member"),-Ventes[[#This Row],[Prix_Vente]]*TX_Remise,0)</f>
        <v>0</v>
      </c>
      <c r="K309" s="2">
        <f>IF(AND(WEEKDAY(Ventes[[#This Row],[Sale_Date]],2)=7, Ventes[[#This Row],[Product_Price]]&gt;7), Ventes[[#This Row],[Prix_Vente]]*TauxMaj, 0)</f>
        <v>0</v>
      </c>
      <c r="L309" s="2">
        <f>SUM(Ventes[[#This Row],[Prix_Vente]:[Majoration]])</f>
        <v>187.44</v>
      </c>
      <c r="M309" s="2">
        <f xml:space="preserve"> Ventes[[#This Row],[Prix de Vente HT]]*Tx_TVA</f>
        <v>36.0822</v>
      </c>
      <c r="N309" s="2">
        <f>+Ventes[[#This Row],[Prix de Vente HT]]+Ventes[[#This Row],[Montant TVA]]</f>
        <v>223.5222</v>
      </c>
    </row>
    <row r="310" spans="1:14">
      <c r="A310" t="str">
        <f>IF(Ventes[[#This Row],[Sale_Date]]=Ventes[[#This Row],[Sale_Date]],"ID_V "&amp;TEXT(B310,"YYYY MMDD")&amp;"-"&amp;TEXT(ROW(),"000"),"ID…")</f>
        <v>ID_V YYYY 02DD-310</v>
      </c>
      <c r="B310" s="26">
        <f t="shared" si="8"/>
        <v>45324</v>
      </c>
      <c r="C310" t="str">
        <f>_xlfn.XLOOKUP(Ventes[[#This Row],[Product_Name]],Tab_Produits[Product_Line],Tab_Produits[ID_Product],"Choisir Votre Produit")</f>
        <v>ID_P Foo 0004</v>
      </c>
      <c r="D310" s="27" t="s">
        <v>513</v>
      </c>
      <c r="E310" s="27" t="str">
        <f>+Tab_Clients[[#This Row],[Client_Name]]</f>
        <v>Krishna Reddy</v>
      </c>
      <c r="F310" s="27" t="str">
        <f>_xlfn.XLOOKUP(Ventes[[#This Row],[Client_Name]],Tab_Clients[Client_Name],Tab_Clients[Customer Type],"Nouveau")</f>
        <v>Normal</v>
      </c>
      <c r="G310" s="28">
        <v>1</v>
      </c>
      <c r="H310" s="6">
        <f>_xlfn.XLOOKUP(Ventes[[#This Row],[Product_Name]],Tab_Produits[Product_Line],Tab_Produits[Coût_Unitaire],"0")</f>
        <v>54.84</v>
      </c>
      <c r="I310" s="2">
        <f t="shared" si="9"/>
        <v>54.84</v>
      </c>
      <c r="J310" s="2">
        <f>IF(AND(WORKDAY(Ventes[[#This Row],[Sale_Date]],2)&gt;=5,Ventes[[#This Row],[Quantity]]&gt;=7,+Ventes[[#This Row],[Customer Type]]="Member"),-Ventes[[#This Row],[Prix_Vente]]*TX_Remise,0)</f>
        <v>0</v>
      </c>
      <c r="K310" s="2">
        <f>IF(AND(WEEKDAY(Ventes[[#This Row],[Sale_Date]],2)=7, Ventes[[#This Row],[Product_Price]]&gt;7), Ventes[[#This Row],[Prix_Vente]]*TauxMaj, 0)</f>
        <v>0</v>
      </c>
      <c r="L310" s="2">
        <f>SUM(Ventes[[#This Row],[Prix_Vente]:[Majoration]])</f>
        <v>54.84</v>
      </c>
      <c r="M310" s="2">
        <f xml:space="preserve"> Ventes[[#This Row],[Prix de Vente HT]]*Tx_TVA</f>
        <v>10.556700000000001</v>
      </c>
      <c r="N310" s="2">
        <f>+Ventes[[#This Row],[Prix de Vente HT]]+Ventes[[#This Row],[Montant TVA]]</f>
        <v>65.39670000000001</v>
      </c>
    </row>
    <row r="311" spans="1:14">
      <c r="A311" t="str">
        <f>IF(Ventes[[#This Row],[Sale_Date]]=Ventes[[#This Row],[Sale_Date]],"ID_V "&amp;TEXT(B311,"YYYY MMDD")&amp;"-"&amp;TEXT(ROW(),"000"),"ID…")</f>
        <v>ID_V YYYY 02DD-311</v>
      </c>
      <c r="B311" s="26">
        <f t="shared" si="8"/>
        <v>45324</v>
      </c>
      <c r="C311" t="str">
        <f>_xlfn.XLOOKUP(Ventes[[#This Row],[Product_Name]],Tab_Produits[Product_Line],Tab_Produits[ID_Product],"Choisir Votre Produit")</f>
        <v>ID_P Hom 0003</v>
      </c>
      <c r="D311" s="27" t="s">
        <v>512</v>
      </c>
      <c r="E311" s="27" t="str">
        <f>+Tab_Clients[[#This Row],[Client_Name]]</f>
        <v>Kavya Kapoor</v>
      </c>
      <c r="F311" s="27" t="str">
        <f>_xlfn.XLOOKUP(Ventes[[#This Row],[Client_Name]],Tab_Clients[Client_Name],Tab_Clients[Customer Type],"Nouveau")</f>
        <v>Member</v>
      </c>
      <c r="G311" s="28">
        <v>1</v>
      </c>
      <c r="H311" s="6">
        <f>_xlfn.XLOOKUP(Ventes[[#This Row],[Product_Name]],Tab_Produits[Product_Line],Tab_Produits[Coût_Unitaire],"0")</f>
        <v>73.56</v>
      </c>
      <c r="I311" s="2">
        <f t="shared" si="9"/>
        <v>73.56</v>
      </c>
      <c r="J311" s="2">
        <f>IF(AND(WORKDAY(Ventes[[#This Row],[Sale_Date]],2)&gt;=5,Ventes[[#This Row],[Quantity]]&gt;=7,+Ventes[[#This Row],[Customer Type]]="Member"),-Ventes[[#This Row],[Prix_Vente]]*TX_Remise,0)</f>
        <v>0</v>
      </c>
      <c r="K311" s="2">
        <f>IF(AND(WEEKDAY(Ventes[[#This Row],[Sale_Date]],2)=7, Ventes[[#This Row],[Product_Price]]&gt;7), Ventes[[#This Row],[Prix_Vente]]*TauxMaj, 0)</f>
        <v>0</v>
      </c>
      <c r="L311" s="2">
        <f>SUM(Ventes[[#This Row],[Prix_Vente]:[Majoration]])</f>
        <v>73.56</v>
      </c>
      <c r="M311" s="2">
        <f xml:space="preserve"> Ventes[[#This Row],[Prix de Vente HT]]*Tx_TVA</f>
        <v>14.160300000000001</v>
      </c>
      <c r="N311" s="2">
        <f>+Ventes[[#This Row],[Prix de Vente HT]]+Ventes[[#This Row],[Montant TVA]]</f>
        <v>87.720300000000009</v>
      </c>
    </row>
    <row r="312" spans="1:14">
      <c r="A312" t="str">
        <f>IF(Ventes[[#This Row],[Sale_Date]]=Ventes[[#This Row],[Sale_Date]],"ID_V "&amp;TEXT(B312,"YYYY MMDD")&amp;"-"&amp;TEXT(ROW(),"000"),"ID…")</f>
        <v>ID_V YYYY 02DD-312</v>
      </c>
      <c r="B312" s="26">
        <f t="shared" si="8"/>
        <v>45324</v>
      </c>
      <c r="C312" t="str">
        <f>_xlfn.XLOOKUP(Ventes[[#This Row],[Product_Name]],Tab_Produits[Product_Line],Tab_Produits[ID_Product],"Choisir Votre Produit")</f>
        <v>ID_P Hom 0003</v>
      </c>
      <c r="D312" s="27" t="s">
        <v>512</v>
      </c>
      <c r="E312" s="27" t="str">
        <f>+Tab_Clients[[#This Row],[Client_Name]]</f>
        <v>Raj Kumar</v>
      </c>
      <c r="F312" s="27" t="str">
        <f>_xlfn.XLOOKUP(Ventes[[#This Row],[Client_Name]],Tab_Clients[Client_Name],Tab_Clients[Customer Type],"Nouveau")</f>
        <v>Member</v>
      </c>
      <c r="G312" s="28">
        <v>5</v>
      </c>
      <c r="H312" s="6">
        <f>_xlfn.XLOOKUP(Ventes[[#This Row],[Product_Name]],Tab_Produits[Product_Line],Tab_Produits[Coût_Unitaire],"0")</f>
        <v>73.56</v>
      </c>
      <c r="I312" s="2">
        <f t="shared" si="9"/>
        <v>367.8</v>
      </c>
      <c r="J312" s="2">
        <f>IF(AND(WORKDAY(Ventes[[#This Row],[Sale_Date]],2)&gt;=5,Ventes[[#This Row],[Quantity]]&gt;=7,+Ventes[[#This Row],[Customer Type]]="Member"),-Ventes[[#This Row],[Prix_Vente]]*TX_Remise,0)</f>
        <v>0</v>
      </c>
      <c r="K312" s="2">
        <f>IF(AND(WEEKDAY(Ventes[[#This Row],[Sale_Date]],2)=7, Ventes[[#This Row],[Product_Price]]&gt;7), Ventes[[#This Row],[Prix_Vente]]*TauxMaj, 0)</f>
        <v>0</v>
      </c>
      <c r="L312" s="2">
        <f>SUM(Ventes[[#This Row],[Prix_Vente]:[Majoration]])</f>
        <v>367.8</v>
      </c>
      <c r="M312" s="2">
        <f xml:space="preserve"> Ventes[[#This Row],[Prix de Vente HT]]*Tx_TVA</f>
        <v>70.801500000000004</v>
      </c>
      <c r="N312" s="2">
        <f>+Ventes[[#This Row],[Prix de Vente HT]]+Ventes[[#This Row],[Montant TVA]]</f>
        <v>438.60149999999999</v>
      </c>
    </row>
    <row r="313" spans="1:14">
      <c r="A313" t="str">
        <f>IF(Ventes[[#This Row],[Sale_Date]]=Ventes[[#This Row],[Sale_Date]],"ID_V "&amp;TEXT(B313,"YYYY MMDD")&amp;"-"&amp;TEXT(ROW(),"000"),"ID…")</f>
        <v>ID_V YYYY 02DD-313</v>
      </c>
      <c r="B313" s="26">
        <f t="shared" si="8"/>
        <v>45324</v>
      </c>
      <c r="C313" t="str">
        <f>_xlfn.XLOOKUP(Ventes[[#This Row],[Product_Name]],Tab_Produits[Product_Line],Tab_Produits[ID_Product],"Choisir Votre Produit")</f>
        <v>ID_P Hea 0001</v>
      </c>
      <c r="D313" s="27" t="s">
        <v>510</v>
      </c>
      <c r="E313" s="27" t="str">
        <f>+Tab_Clients[[#This Row],[Client_Name]]</f>
        <v>Deepak Joshi</v>
      </c>
      <c r="F313" s="27" t="str">
        <f>_xlfn.XLOOKUP(Ventes[[#This Row],[Client_Name]],Tab_Clients[Client_Name],Tab_Clients[Customer Type],"Nouveau")</f>
        <v>Member</v>
      </c>
      <c r="G313" s="28">
        <v>3</v>
      </c>
      <c r="H313" s="6">
        <f>_xlfn.XLOOKUP(Ventes[[#This Row],[Product_Name]],Tab_Produits[Product_Line],Tab_Produits[Coût_Unitaire],"0")</f>
        <v>74.69</v>
      </c>
      <c r="I313" s="2">
        <f t="shared" si="9"/>
        <v>224.07</v>
      </c>
      <c r="J313" s="2">
        <f>IF(AND(WORKDAY(Ventes[[#This Row],[Sale_Date]],2)&gt;=5,Ventes[[#This Row],[Quantity]]&gt;=7,+Ventes[[#This Row],[Customer Type]]="Member"),-Ventes[[#This Row],[Prix_Vente]]*TX_Remise,0)</f>
        <v>0</v>
      </c>
      <c r="K313" s="2">
        <f>IF(AND(WEEKDAY(Ventes[[#This Row],[Sale_Date]],2)=7, Ventes[[#This Row],[Product_Price]]&gt;7), Ventes[[#This Row],[Prix_Vente]]*TauxMaj, 0)</f>
        <v>0</v>
      </c>
      <c r="L313" s="2">
        <f>SUM(Ventes[[#This Row],[Prix_Vente]:[Majoration]])</f>
        <v>224.07</v>
      </c>
      <c r="M313" s="2">
        <f xml:space="preserve"> Ventes[[#This Row],[Prix de Vente HT]]*Tx_TVA</f>
        <v>43.133474999999997</v>
      </c>
      <c r="N313" s="2">
        <f>+Ventes[[#This Row],[Prix de Vente HT]]+Ventes[[#This Row],[Montant TVA]]</f>
        <v>267.20347499999997</v>
      </c>
    </row>
    <row r="314" spans="1:14">
      <c r="A314" t="str">
        <f>IF(Ventes[[#This Row],[Sale_Date]]=Ventes[[#This Row],[Sale_Date]],"ID_V "&amp;TEXT(B314,"YYYY MMDD")&amp;"-"&amp;TEXT(ROW(),"000"),"ID…")</f>
        <v>ID_V YYYY 02DD-314</v>
      </c>
      <c r="B314" s="26">
        <f t="shared" si="8"/>
        <v>45325</v>
      </c>
      <c r="C314" t="str">
        <f>_xlfn.XLOOKUP(Ventes[[#This Row],[Product_Name]],Tab_Produits[Product_Line],Tab_Produits[ID_Product],"Choisir Votre Produit")</f>
        <v>ID_P Ele 0002</v>
      </c>
      <c r="D314" s="27" t="s">
        <v>511</v>
      </c>
      <c r="E314" s="27" t="str">
        <f>+Tab_Clients[[#This Row],[Client_Name]]</f>
        <v>Vivaan Mehta</v>
      </c>
      <c r="F314" s="27" t="str">
        <f>_xlfn.XLOOKUP(Ventes[[#This Row],[Client_Name]],Tab_Clients[Client_Name],Tab_Clients[Customer Type],"Nouveau")</f>
        <v>Normal</v>
      </c>
      <c r="G314" s="28">
        <v>8</v>
      </c>
      <c r="H314" s="6">
        <f>_xlfn.XLOOKUP(Ventes[[#This Row],[Product_Name]],Tab_Produits[Product_Line],Tab_Produits[Coût_Unitaire],"0")</f>
        <v>15.28</v>
      </c>
      <c r="I314" s="2">
        <f t="shared" si="9"/>
        <v>122.24</v>
      </c>
      <c r="J314" s="2">
        <f>IF(AND(WORKDAY(Ventes[[#This Row],[Sale_Date]],2)&gt;=5,Ventes[[#This Row],[Quantity]]&gt;=7,+Ventes[[#This Row],[Customer Type]]="Member"),-Ventes[[#This Row],[Prix_Vente]]*TX_Remise,0)</f>
        <v>0</v>
      </c>
      <c r="K314" s="2">
        <f>IF(AND(WEEKDAY(Ventes[[#This Row],[Sale_Date]],2)=7, Ventes[[#This Row],[Product_Price]]&gt;7), Ventes[[#This Row],[Prix_Vente]]*TauxMaj, 0)</f>
        <v>0</v>
      </c>
      <c r="L314" s="2">
        <f>SUM(Ventes[[#This Row],[Prix_Vente]:[Majoration]])</f>
        <v>122.24</v>
      </c>
      <c r="M314" s="2">
        <f xml:space="preserve"> Ventes[[#This Row],[Prix de Vente HT]]*Tx_TVA</f>
        <v>23.531199999999998</v>
      </c>
      <c r="N314" s="2">
        <f>+Ventes[[#This Row],[Prix de Vente HT]]+Ventes[[#This Row],[Montant TVA]]</f>
        <v>145.77119999999999</v>
      </c>
    </row>
    <row r="315" spans="1:14">
      <c r="A315" t="str">
        <f>IF(Ventes[[#This Row],[Sale_Date]]=Ventes[[#This Row],[Sale_Date]],"ID_V "&amp;TEXT(B315,"YYYY MMDD")&amp;"-"&amp;TEXT(ROW(),"000"),"ID…")</f>
        <v>ID_V YYYY 02DD-315</v>
      </c>
      <c r="B315" s="26">
        <f t="shared" si="8"/>
        <v>45325</v>
      </c>
      <c r="C315" t="str">
        <f>_xlfn.XLOOKUP(Ventes[[#This Row],[Product_Name]],Tab_Produits[Product_Line],Tab_Produits[ID_Product],"Choisir Votre Produit")</f>
        <v>ID_P Spo 0006</v>
      </c>
      <c r="D315" s="27" t="s">
        <v>515</v>
      </c>
      <c r="E315" s="27" t="str">
        <f>+Tab_Clients[[#This Row],[Client_Name]]</f>
        <v>Aarav Nair</v>
      </c>
      <c r="F315" s="27" t="str">
        <f>_xlfn.XLOOKUP(Ventes[[#This Row],[Client_Name]],Tab_Clients[Client_Name],Tab_Clients[Customer Type],"Nouveau")</f>
        <v>Member</v>
      </c>
      <c r="G315" s="28">
        <v>8</v>
      </c>
      <c r="H315" s="6">
        <f>_xlfn.XLOOKUP(Ventes[[#This Row],[Product_Name]],Tab_Produits[Product_Line],Tab_Produits[Coût_Unitaire],"0")</f>
        <v>93.72</v>
      </c>
      <c r="I315" s="2">
        <f t="shared" si="9"/>
        <v>749.76</v>
      </c>
      <c r="J315" s="2">
        <f>IF(AND(WORKDAY(Ventes[[#This Row],[Sale_Date]],2)&gt;=5,Ventes[[#This Row],[Quantity]]&gt;=7,+Ventes[[#This Row],[Customer Type]]="Member"),-Ventes[[#This Row],[Prix_Vente]]*TX_Remise,0)</f>
        <v>-187.44</v>
      </c>
      <c r="K315" s="2">
        <f>IF(AND(WEEKDAY(Ventes[[#This Row],[Sale_Date]],2)=7, Ventes[[#This Row],[Product_Price]]&gt;7), Ventes[[#This Row],[Prix_Vente]]*TauxMaj, 0)</f>
        <v>0</v>
      </c>
      <c r="L315" s="2">
        <f>SUM(Ventes[[#This Row],[Prix_Vente]:[Majoration]])</f>
        <v>562.31999999999994</v>
      </c>
      <c r="M315" s="2">
        <f xml:space="preserve"> Ventes[[#This Row],[Prix de Vente HT]]*Tx_TVA</f>
        <v>108.24659999999999</v>
      </c>
      <c r="N315" s="2">
        <f>+Ventes[[#This Row],[Prix de Vente HT]]+Ventes[[#This Row],[Montant TVA]]</f>
        <v>670.56659999999988</v>
      </c>
    </row>
    <row r="316" spans="1:14">
      <c r="A316" t="str">
        <f>IF(Ventes[[#This Row],[Sale_Date]]=Ventes[[#This Row],[Sale_Date]],"ID_V "&amp;TEXT(B316,"YYYY MMDD")&amp;"-"&amp;TEXT(ROW(),"000"),"ID…")</f>
        <v>ID_V YYYY 02DD-316</v>
      </c>
      <c r="B316" s="26">
        <f t="shared" si="8"/>
        <v>45325</v>
      </c>
      <c r="C316" t="str">
        <f>_xlfn.XLOOKUP(Ventes[[#This Row],[Product_Name]],Tab_Produits[Product_Line],Tab_Produits[ID_Product],"Choisir Votre Produit")</f>
        <v>ID_P Foo 0004</v>
      </c>
      <c r="D316" s="27" t="s">
        <v>513</v>
      </c>
      <c r="E316" s="27" t="str">
        <f>+Tab_Clients[[#This Row],[Client_Name]]</f>
        <v>Aarav Singh</v>
      </c>
      <c r="F316" s="27" t="str">
        <f>_xlfn.XLOOKUP(Ventes[[#This Row],[Client_Name]],Tab_Clients[Client_Name],Tab_Clients[Customer Type],"Nouveau")</f>
        <v>Member</v>
      </c>
      <c r="G316" s="28">
        <v>2</v>
      </c>
      <c r="H316" s="6">
        <f>_xlfn.XLOOKUP(Ventes[[#This Row],[Product_Name]],Tab_Produits[Product_Line],Tab_Produits[Coût_Unitaire],"0")</f>
        <v>54.84</v>
      </c>
      <c r="I316" s="2">
        <f t="shared" si="9"/>
        <v>109.68</v>
      </c>
      <c r="J316" s="2">
        <f>IF(AND(WORKDAY(Ventes[[#This Row],[Sale_Date]],2)&gt;=5,Ventes[[#This Row],[Quantity]]&gt;=7,+Ventes[[#This Row],[Customer Type]]="Member"),-Ventes[[#This Row],[Prix_Vente]]*TX_Remise,0)</f>
        <v>0</v>
      </c>
      <c r="K316" s="2">
        <f>IF(AND(WEEKDAY(Ventes[[#This Row],[Sale_Date]],2)=7, Ventes[[#This Row],[Product_Price]]&gt;7), Ventes[[#This Row],[Prix_Vente]]*TauxMaj, 0)</f>
        <v>0</v>
      </c>
      <c r="L316" s="2">
        <f>SUM(Ventes[[#This Row],[Prix_Vente]:[Majoration]])</f>
        <v>109.68</v>
      </c>
      <c r="M316" s="2">
        <f xml:space="preserve"> Ventes[[#This Row],[Prix de Vente HT]]*Tx_TVA</f>
        <v>21.113400000000002</v>
      </c>
      <c r="N316" s="2">
        <f>+Ventes[[#This Row],[Prix de Vente HT]]+Ventes[[#This Row],[Montant TVA]]</f>
        <v>130.79340000000002</v>
      </c>
    </row>
    <row r="317" spans="1:14">
      <c r="A317" t="str">
        <f>IF(Ventes[[#This Row],[Sale_Date]]=Ventes[[#This Row],[Sale_Date]],"ID_V "&amp;TEXT(B317,"YYYY MMDD")&amp;"-"&amp;TEXT(ROW(),"000"),"ID…")</f>
        <v>ID_V YYYY 02DD-317</v>
      </c>
      <c r="B317" s="26">
        <f t="shared" si="8"/>
        <v>45325</v>
      </c>
      <c r="C317" t="str">
        <f>_xlfn.XLOOKUP(Ventes[[#This Row],[Product_Name]],Tab_Produits[Product_Line],Tab_Produits[ID_Product],"Choisir Votre Produit")</f>
        <v>ID_P Hom 0003</v>
      </c>
      <c r="D317" s="27" t="s">
        <v>512</v>
      </c>
      <c r="E317" s="27" t="str">
        <f>+Tab_Clients[[#This Row],[Client_Name]]</f>
        <v>Krishna Kapoor</v>
      </c>
      <c r="F317" s="27" t="str">
        <f>_xlfn.XLOOKUP(Ventes[[#This Row],[Client_Name]],Tab_Clients[Client_Name],Tab_Clients[Customer Type],"Nouveau")</f>
        <v>Member</v>
      </c>
      <c r="G317" s="28">
        <v>6</v>
      </c>
      <c r="H317" s="6">
        <f>_xlfn.XLOOKUP(Ventes[[#This Row],[Product_Name]],Tab_Produits[Product_Line],Tab_Produits[Coût_Unitaire],"0")</f>
        <v>73.56</v>
      </c>
      <c r="I317" s="2">
        <f t="shared" si="9"/>
        <v>441.36</v>
      </c>
      <c r="J317" s="2">
        <f>IF(AND(WORKDAY(Ventes[[#This Row],[Sale_Date]],2)&gt;=5,Ventes[[#This Row],[Quantity]]&gt;=7,+Ventes[[#This Row],[Customer Type]]="Member"),-Ventes[[#This Row],[Prix_Vente]]*TX_Remise,0)</f>
        <v>0</v>
      </c>
      <c r="K317" s="2">
        <f>IF(AND(WEEKDAY(Ventes[[#This Row],[Sale_Date]],2)=7, Ventes[[#This Row],[Product_Price]]&gt;7), Ventes[[#This Row],[Prix_Vente]]*TauxMaj, 0)</f>
        <v>0</v>
      </c>
      <c r="L317" s="2">
        <f>SUM(Ventes[[#This Row],[Prix_Vente]:[Majoration]])</f>
        <v>441.36</v>
      </c>
      <c r="M317" s="2">
        <f xml:space="preserve"> Ventes[[#This Row],[Prix de Vente HT]]*Tx_TVA</f>
        <v>84.961800000000011</v>
      </c>
      <c r="N317" s="2">
        <f>+Ventes[[#This Row],[Prix de Vente HT]]+Ventes[[#This Row],[Montant TVA]]</f>
        <v>526.32180000000005</v>
      </c>
    </row>
    <row r="318" spans="1:14">
      <c r="A318" t="str">
        <f>IF(Ventes[[#This Row],[Sale_Date]]=Ventes[[#This Row],[Sale_Date]],"ID_V "&amp;TEXT(B318,"YYYY MMDD")&amp;"-"&amp;TEXT(ROW(),"000"),"ID…")</f>
        <v>ID_V YYYY 02DD-318</v>
      </c>
      <c r="B318" s="26">
        <f t="shared" si="8"/>
        <v>45326</v>
      </c>
      <c r="C318" t="str">
        <f>_xlfn.XLOOKUP(Ventes[[#This Row],[Product_Name]],Tab_Produits[Product_Line],Tab_Produits[ID_Product],"Choisir Votre Produit")</f>
        <v>ID_P Hom 0003</v>
      </c>
      <c r="D318" s="27" t="s">
        <v>512</v>
      </c>
      <c r="E318" s="27" t="str">
        <f>+Tab_Clients[[#This Row],[Client_Name]]</f>
        <v>Amit Verma</v>
      </c>
      <c r="F318" s="27" t="str">
        <f>_xlfn.XLOOKUP(Ventes[[#This Row],[Client_Name]],Tab_Clients[Client_Name],Tab_Clients[Customer Type],"Nouveau")</f>
        <v>Normal</v>
      </c>
      <c r="G318" s="28">
        <v>3</v>
      </c>
      <c r="H318" s="6">
        <f>_xlfn.XLOOKUP(Ventes[[#This Row],[Product_Name]],Tab_Produits[Product_Line],Tab_Produits[Coût_Unitaire],"0")</f>
        <v>73.56</v>
      </c>
      <c r="I318" s="2">
        <f t="shared" si="9"/>
        <v>220.68</v>
      </c>
      <c r="J318" s="2">
        <f>IF(AND(WORKDAY(Ventes[[#This Row],[Sale_Date]],2)&gt;=5,Ventes[[#This Row],[Quantity]]&gt;=7,+Ventes[[#This Row],[Customer Type]]="Member"),-Ventes[[#This Row],[Prix_Vente]]*TX_Remise,0)</f>
        <v>0</v>
      </c>
      <c r="K318" s="2">
        <f>IF(AND(WEEKDAY(Ventes[[#This Row],[Sale_Date]],2)=7, Ventes[[#This Row],[Product_Price]]&gt;7), Ventes[[#This Row],[Prix_Vente]]*TauxMaj, 0)</f>
        <v>4.4136000000000006</v>
      </c>
      <c r="L318" s="2">
        <f>SUM(Ventes[[#This Row],[Prix_Vente]:[Majoration]])</f>
        <v>225.09360000000001</v>
      </c>
      <c r="M318" s="2">
        <f xml:space="preserve"> Ventes[[#This Row],[Prix de Vente HT]]*Tx_TVA</f>
        <v>43.330518000000005</v>
      </c>
      <c r="N318" s="2">
        <f>+Ventes[[#This Row],[Prix de Vente HT]]+Ventes[[#This Row],[Montant TVA]]</f>
        <v>268.42411800000002</v>
      </c>
    </row>
    <row r="319" spans="1:14">
      <c r="A319" t="str">
        <f>IF(Ventes[[#This Row],[Sale_Date]]=Ventes[[#This Row],[Sale_Date]],"ID_V "&amp;TEXT(B319,"YYYY MMDD")&amp;"-"&amp;TEXT(ROW(),"000"),"ID…")</f>
        <v>ID_V YYYY 02DD-319</v>
      </c>
      <c r="B319" s="26">
        <f t="shared" si="8"/>
        <v>45326</v>
      </c>
      <c r="C319" t="str">
        <f>_xlfn.XLOOKUP(Ventes[[#This Row],[Product_Name]],Tab_Produits[Product_Line],Tab_Produits[ID_Product],"Choisir Votre Produit")</f>
        <v>ID_P Hea 0001</v>
      </c>
      <c r="D319" s="27" t="s">
        <v>510</v>
      </c>
      <c r="E319" s="27" t="str">
        <f>+Tab_Clients[[#This Row],[Client_Name]]</f>
        <v>Aarav Kumar</v>
      </c>
      <c r="F319" s="27" t="str">
        <f>_xlfn.XLOOKUP(Ventes[[#This Row],[Client_Name]],Tab_Clients[Client_Name],Tab_Clients[Customer Type],"Nouveau")</f>
        <v>Member</v>
      </c>
      <c r="G319" s="28">
        <v>1</v>
      </c>
      <c r="H319" s="6">
        <f>_xlfn.XLOOKUP(Ventes[[#This Row],[Product_Name]],Tab_Produits[Product_Line],Tab_Produits[Coût_Unitaire],"0")</f>
        <v>74.69</v>
      </c>
      <c r="I319" s="2">
        <f t="shared" si="9"/>
        <v>74.69</v>
      </c>
      <c r="J319" s="2">
        <f>IF(AND(WORKDAY(Ventes[[#This Row],[Sale_Date]],2)&gt;=5,Ventes[[#This Row],[Quantity]]&gt;=7,+Ventes[[#This Row],[Customer Type]]="Member"),-Ventes[[#This Row],[Prix_Vente]]*TX_Remise,0)</f>
        <v>0</v>
      </c>
      <c r="K319" s="2">
        <f>IF(AND(WEEKDAY(Ventes[[#This Row],[Sale_Date]],2)=7, Ventes[[#This Row],[Product_Price]]&gt;7), Ventes[[#This Row],[Prix_Vente]]*TauxMaj, 0)</f>
        <v>1.4938</v>
      </c>
      <c r="L319" s="2">
        <f>SUM(Ventes[[#This Row],[Prix_Vente]:[Majoration]])</f>
        <v>76.183799999999991</v>
      </c>
      <c r="M319" s="2">
        <f xml:space="preserve"> Ventes[[#This Row],[Prix de Vente HT]]*Tx_TVA</f>
        <v>14.665381499999999</v>
      </c>
      <c r="N319" s="2">
        <f>+Ventes[[#This Row],[Prix de Vente HT]]+Ventes[[#This Row],[Montant TVA]]</f>
        <v>90.849181499999986</v>
      </c>
    </row>
    <row r="320" spans="1:14">
      <c r="A320" t="str">
        <f>IF(Ventes[[#This Row],[Sale_Date]]=Ventes[[#This Row],[Sale_Date]],"ID_V "&amp;TEXT(B320,"YYYY MMDD")&amp;"-"&amp;TEXT(ROW(),"000"),"ID…")</f>
        <v>ID_V YYYY 02DD-320</v>
      </c>
      <c r="B320" s="26">
        <f t="shared" si="8"/>
        <v>45326</v>
      </c>
      <c r="C320" t="str">
        <f>_xlfn.XLOOKUP(Ventes[[#This Row],[Product_Name]],Tab_Produits[Product_Line],Tab_Produits[ID_Product],"Choisir Votre Produit")</f>
        <v>ID_P Foo 0004</v>
      </c>
      <c r="D320" s="27" t="s">
        <v>513</v>
      </c>
      <c r="E320" s="27" t="str">
        <f>+Tab_Clients[[#This Row],[Client_Name]]</f>
        <v>Nikhil Rao</v>
      </c>
      <c r="F320" s="27" t="str">
        <f>_xlfn.XLOOKUP(Ventes[[#This Row],[Client_Name]],Tab_Clients[Client_Name],Tab_Clients[Customer Type],"Nouveau")</f>
        <v>Member</v>
      </c>
      <c r="G320" s="28">
        <v>3</v>
      </c>
      <c r="H320" s="6">
        <f>_xlfn.XLOOKUP(Ventes[[#This Row],[Product_Name]],Tab_Produits[Product_Line],Tab_Produits[Coût_Unitaire],"0")</f>
        <v>54.84</v>
      </c>
      <c r="I320" s="2">
        <f t="shared" si="9"/>
        <v>164.52</v>
      </c>
      <c r="J320" s="2">
        <f>IF(AND(WORKDAY(Ventes[[#This Row],[Sale_Date]],2)&gt;=5,Ventes[[#This Row],[Quantity]]&gt;=7,+Ventes[[#This Row],[Customer Type]]="Member"),-Ventes[[#This Row],[Prix_Vente]]*TX_Remise,0)</f>
        <v>0</v>
      </c>
      <c r="K320" s="2">
        <f>IF(AND(WEEKDAY(Ventes[[#This Row],[Sale_Date]],2)=7, Ventes[[#This Row],[Product_Price]]&gt;7), Ventes[[#This Row],[Prix_Vente]]*TauxMaj, 0)</f>
        <v>3.2904000000000004</v>
      </c>
      <c r="L320" s="2">
        <f>SUM(Ventes[[#This Row],[Prix_Vente]:[Majoration]])</f>
        <v>167.81040000000002</v>
      </c>
      <c r="M320" s="2">
        <f xml:space="preserve"> Ventes[[#This Row],[Prix de Vente HT]]*Tx_TVA</f>
        <v>32.303502000000002</v>
      </c>
      <c r="N320" s="2">
        <f>+Ventes[[#This Row],[Prix de Vente HT]]+Ventes[[#This Row],[Montant TVA]]</f>
        <v>200.11390200000002</v>
      </c>
    </row>
    <row r="321" spans="1:14">
      <c r="A321" t="str">
        <f>IF(Ventes[[#This Row],[Sale_Date]]=Ventes[[#This Row],[Sale_Date]],"ID_V "&amp;TEXT(B321,"YYYY MMDD")&amp;"-"&amp;TEXT(ROW(),"000"),"ID…")</f>
        <v>ID_V YYYY 02DD-321</v>
      </c>
      <c r="B321" s="26">
        <f t="shared" si="8"/>
        <v>45326</v>
      </c>
      <c r="C321" t="str">
        <f>_xlfn.XLOOKUP(Ventes[[#This Row],[Product_Name]],Tab_Produits[Product_Line],Tab_Produits[ID_Product],"Choisir Votre Produit")</f>
        <v>ID_P Hom 0003</v>
      </c>
      <c r="D321" s="27" t="s">
        <v>512</v>
      </c>
      <c r="E321" s="27" t="str">
        <f>+Tab_Clients[[#This Row],[Client_Name]]</f>
        <v>Vikram Malhotra</v>
      </c>
      <c r="F321" s="27" t="str">
        <f>_xlfn.XLOOKUP(Ventes[[#This Row],[Client_Name]],Tab_Clients[Client_Name],Tab_Clients[Customer Type],"Nouveau")</f>
        <v>Member</v>
      </c>
      <c r="G321" s="28">
        <v>5</v>
      </c>
      <c r="H321" s="6">
        <f>_xlfn.XLOOKUP(Ventes[[#This Row],[Product_Name]],Tab_Produits[Product_Line],Tab_Produits[Coût_Unitaire],"0")</f>
        <v>73.56</v>
      </c>
      <c r="I321" s="2">
        <f t="shared" si="9"/>
        <v>367.8</v>
      </c>
      <c r="J321" s="2">
        <f>IF(AND(WORKDAY(Ventes[[#This Row],[Sale_Date]],2)&gt;=5,Ventes[[#This Row],[Quantity]]&gt;=7,+Ventes[[#This Row],[Customer Type]]="Member"),-Ventes[[#This Row],[Prix_Vente]]*TX_Remise,0)</f>
        <v>0</v>
      </c>
      <c r="K321" s="2">
        <f>IF(AND(WEEKDAY(Ventes[[#This Row],[Sale_Date]],2)=7, Ventes[[#This Row],[Product_Price]]&gt;7), Ventes[[#This Row],[Prix_Vente]]*TauxMaj, 0)</f>
        <v>7.3560000000000008</v>
      </c>
      <c r="L321" s="2">
        <f>SUM(Ventes[[#This Row],[Prix_Vente]:[Majoration]])</f>
        <v>375.15600000000001</v>
      </c>
      <c r="M321" s="2">
        <f xml:space="preserve"> Ventes[[#This Row],[Prix de Vente HT]]*Tx_TVA</f>
        <v>72.217529999999996</v>
      </c>
      <c r="N321" s="2">
        <f>+Ventes[[#This Row],[Prix de Vente HT]]+Ventes[[#This Row],[Montant TVA]]</f>
        <v>447.37353000000002</v>
      </c>
    </row>
    <row r="322" spans="1:14">
      <c r="A322" t="str">
        <f>IF(Ventes[[#This Row],[Sale_Date]]=Ventes[[#This Row],[Sale_Date]],"ID_V "&amp;TEXT(B322,"YYYY MMDD")&amp;"-"&amp;TEXT(ROW(),"000"),"ID…")</f>
        <v>ID_V YYYY 02DD-322</v>
      </c>
      <c r="B322" s="26">
        <f t="shared" ref="B322:B385" si="10">DATE(2023, 11, 17) + INT((ROW(B321)-1)/4)</f>
        <v>45327</v>
      </c>
      <c r="C322" t="str">
        <f>_xlfn.XLOOKUP(Ventes[[#This Row],[Product_Name]],Tab_Produits[Product_Line],Tab_Produits[ID_Product],"Choisir Votre Produit")</f>
        <v>ID_P Hom 0003</v>
      </c>
      <c r="D322" s="27" t="s">
        <v>512</v>
      </c>
      <c r="E322" s="27" t="str">
        <f>+Tab_Clients[[#This Row],[Client_Name]]</f>
        <v>Riya Kapoor</v>
      </c>
      <c r="F322" s="27" t="str">
        <f>_xlfn.XLOOKUP(Ventes[[#This Row],[Client_Name]],Tab_Clients[Client_Name],Tab_Clients[Customer Type],"Nouveau")</f>
        <v>Normal</v>
      </c>
      <c r="G322" s="28">
        <v>3</v>
      </c>
      <c r="H322" s="6">
        <f>_xlfn.XLOOKUP(Ventes[[#This Row],[Product_Name]],Tab_Produits[Product_Line],Tab_Produits[Coût_Unitaire],"0")</f>
        <v>73.56</v>
      </c>
      <c r="I322" s="2">
        <f t="shared" ref="I322:I385" si="11">G322*H322</f>
        <v>220.68</v>
      </c>
      <c r="J322" s="2">
        <f>IF(AND(WORKDAY(Ventes[[#This Row],[Sale_Date]],2)&gt;=5,Ventes[[#This Row],[Quantity]]&gt;=7,+Ventes[[#This Row],[Customer Type]]="Member"),-Ventes[[#This Row],[Prix_Vente]]*TX_Remise,0)</f>
        <v>0</v>
      </c>
      <c r="K322" s="2">
        <f>IF(AND(WEEKDAY(Ventes[[#This Row],[Sale_Date]],2)=7, Ventes[[#This Row],[Product_Price]]&gt;7), Ventes[[#This Row],[Prix_Vente]]*TauxMaj, 0)</f>
        <v>0</v>
      </c>
      <c r="L322" s="2">
        <f>SUM(Ventes[[#This Row],[Prix_Vente]:[Majoration]])</f>
        <v>220.68</v>
      </c>
      <c r="M322" s="2">
        <f xml:space="preserve"> Ventes[[#This Row],[Prix de Vente HT]]*Tx_TVA</f>
        <v>42.480900000000005</v>
      </c>
      <c r="N322" s="2">
        <f>+Ventes[[#This Row],[Prix de Vente HT]]+Ventes[[#This Row],[Montant TVA]]</f>
        <v>263.16090000000003</v>
      </c>
    </row>
    <row r="323" spans="1:14">
      <c r="A323" t="str">
        <f>IF(Ventes[[#This Row],[Sale_Date]]=Ventes[[#This Row],[Sale_Date]],"ID_V "&amp;TEXT(B323,"YYYY MMDD")&amp;"-"&amp;TEXT(ROW(),"000"),"ID…")</f>
        <v>ID_V YYYY 02DD-323</v>
      </c>
      <c r="B323" s="26">
        <f t="shared" si="10"/>
        <v>45327</v>
      </c>
      <c r="C323" t="str">
        <f>_xlfn.XLOOKUP(Ventes[[#This Row],[Product_Name]],Tab_Produits[Product_Line],Tab_Produits[ID_Product],"Choisir Votre Produit")</f>
        <v>ID_P Hea 0001</v>
      </c>
      <c r="D323" s="27" t="s">
        <v>510</v>
      </c>
      <c r="E323" s="27" t="str">
        <f>+Tab_Clients[[#This Row],[Client_Name]]</f>
        <v>Aarav Nair</v>
      </c>
      <c r="F323" s="27" t="str">
        <f>_xlfn.XLOOKUP(Ventes[[#This Row],[Client_Name]],Tab_Clients[Client_Name],Tab_Clients[Customer Type],"Nouveau")</f>
        <v>Member</v>
      </c>
      <c r="G323" s="28">
        <v>6</v>
      </c>
      <c r="H323" s="6">
        <f>_xlfn.XLOOKUP(Ventes[[#This Row],[Product_Name]],Tab_Produits[Product_Line],Tab_Produits[Coût_Unitaire],"0")</f>
        <v>74.69</v>
      </c>
      <c r="I323" s="2">
        <f t="shared" si="11"/>
        <v>448.14</v>
      </c>
      <c r="J323" s="2">
        <f>IF(AND(WORKDAY(Ventes[[#This Row],[Sale_Date]],2)&gt;=5,Ventes[[#This Row],[Quantity]]&gt;=7,+Ventes[[#This Row],[Customer Type]]="Member"),-Ventes[[#This Row],[Prix_Vente]]*TX_Remise,0)</f>
        <v>0</v>
      </c>
      <c r="K323" s="2">
        <f>IF(AND(WEEKDAY(Ventes[[#This Row],[Sale_Date]],2)=7, Ventes[[#This Row],[Product_Price]]&gt;7), Ventes[[#This Row],[Prix_Vente]]*TauxMaj, 0)</f>
        <v>0</v>
      </c>
      <c r="L323" s="2">
        <f>SUM(Ventes[[#This Row],[Prix_Vente]:[Majoration]])</f>
        <v>448.14</v>
      </c>
      <c r="M323" s="2">
        <f xml:space="preserve"> Ventes[[#This Row],[Prix de Vente HT]]*Tx_TVA</f>
        <v>86.266949999999994</v>
      </c>
      <c r="N323" s="2">
        <f>+Ventes[[#This Row],[Prix de Vente HT]]+Ventes[[#This Row],[Montant TVA]]</f>
        <v>534.40694999999994</v>
      </c>
    </row>
    <row r="324" spans="1:14">
      <c r="A324" t="str">
        <f>IF(Ventes[[#This Row],[Sale_Date]]=Ventes[[#This Row],[Sale_Date]],"ID_V "&amp;TEXT(B324,"YYYY MMDD")&amp;"-"&amp;TEXT(ROW(),"000"),"ID…")</f>
        <v>ID_V YYYY 02DD-324</v>
      </c>
      <c r="B324" s="26">
        <f t="shared" si="10"/>
        <v>45327</v>
      </c>
      <c r="C324" t="str">
        <f>_xlfn.XLOOKUP(Ventes[[#This Row],[Product_Name]],Tab_Produits[Product_Line],Tab_Produits[ID_Product],"Choisir Votre Produit")</f>
        <v>ID_P Foo 0004</v>
      </c>
      <c r="D324" s="27" t="s">
        <v>513</v>
      </c>
      <c r="E324" s="27" t="str">
        <f>+Tab_Clients[[#This Row],[Client_Name]]</f>
        <v>Rakesh Patel</v>
      </c>
      <c r="F324" s="27" t="str">
        <f>_xlfn.XLOOKUP(Ventes[[#This Row],[Client_Name]],Tab_Clients[Client_Name],Tab_Clients[Customer Type],"Nouveau")</f>
        <v>Member</v>
      </c>
      <c r="G324" s="28">
        <v>10</v>
      </c>
      <c r="H324" s="6">
        <f>_xlfn.XLOOKUP(Ventes[[#This Row],[Product_Name]],Tab_Produits[Product_Line],Tab_Produits[Coût_Unitaire],"0")</f>
        <v>54.84</v>
      </c>
      <c r="I324" s="2">
        <f t="shared" si="11"/>
        <v>548.40000000000009</v>
      </c>
      <c r="J324" s="2">
        <f>IF(AND(WORKDAY(Ventes[[#This Row],[Sale_Date]],2)&gt;=5,Ventes[[#This Row],[Quantity]]&gt;=7,+Ventes[[#This Row],[Customer Type]]="Member"),-Ventes[[#This Row],[Prix_Vente]]*TX_Remise,0)</f>
        <v>-137.10000000000002</v>
      </c>
      <c r="K324" s="2">
        <f>IF(AND(WEEKDAY(Ventes[[#This Row],[Sale_Date]],2)=7, Ventes[[#This Row],[Product_Price]]&gt;7), Ventes[[#This Row],[Prix_Vente]]*TauxMaj, 0)</f>
        <v>0</v>
      </c>
      <c r="L324" s="2">
        <f>SUM(Ventes[[#This Row],[Prix_Vente]:[Majoration]])</f>
        <v>411.30000000000007</v>
      </c>
      <c r="M324" s="2">
        <f xml:space="preserve"> Ventes[[#This Row],[Prix de Vente HT]]*Tx_TVA</f>
        <v>79.17525000000002</v>
      </c>
      <c r="N324" s="2">
        <f>+Ventes[[#This Row],[Prix de Vente HT]]+Ventes[[#This Row],[Montant TVA]]</f>
        <v>490.47525000000007</v>
      </c>
    </row>
    <row r="325" spans="1:14">
      <c r="A325" t="str">
        <f>IF(Ventes[[#This Row],[Sale_Date]]=Ventes[[#This Row],[Sale_Date]],"ID_V "&amp;TEXT(B325,"YYYY MMDD")&amp;"-"&amp;TEXT(ROW(),"000"),"ID…")</f>
        <v>ID_V YYYY 02DD-325</v>
      </c>
      <c r="B325" s="26">
        <f t="shared" si="10"/>
        <v>45327</v>
      </c>
      <c r="C325" t="str">
        <f>_xlfn.XLOOKUP(Ventes[[#This Row],[Product_Name]],Tab_Produits[Product_Line],Tab_Produits[ID_Product],"Choisir Votre Produit")</f>
        <v>ID_P Hom 0003</v>
      </c>
      <c r="D325" s="27" t="s">
        <v>512</v>
      </c>
      <c r="E325" s="27" t="str">
        <f>+Tab_Clients[[#This Row],[Client_Name]]</f>
        <v>Manish Sharma</v>
      </c>
      <c r="F325" s="27" t="str">
        <f>_xlfn.XLOOKUP(Ventes[[#This Row],[Client_Name]],Tab_Clients[Client_Name],Tab_Clients[Customer Type],"Nouveau")</f>
        <v>Member</v>
      </c>
      <c r="G325" s="28">
        <v>2</v>
      </c>
      <c r="H325" s="6">
        <f>_xlfn.XLOOKUP(Ventes[[#This Row],[Product_Name]],Tab_Produits[Product_Line],Tab_Produits[Coût_Unitaire],"0")</f>
        <v>73.56</v>
      </c>
      <c r="I325" s="2">
        <f t="shared" si="11"/>
        <v>147.12</v>
      </c>
      <c r="J325" s="2">
        <f>IF(AND(WORKDAY(Ventes[[#This Row],[Sale_Date]],2)&gt;=5,Ventes[[#This Row],[Quantity]]&gt;=7,+Ventes[[#This Row],[Customer Type]]="Member"),-Ventes[[#This Row],[Prix_Vente]]*TX_Remise,0)</f>
        <v>0</v>
      </c>
      <c r="K325" s="2">
        <f>IF(AND(WEEKDAY(Ventes[[#This Row],[Sale_Date]],2)=7, Ventes[[#This Row],[Product_Price]]&gt;7), Ventes[[#This Row],[Prix_Vente]]*TauxMaj, 0)</f>
        <v>0</v>
      </c>
      <c r="L325" s="2">
        <f>SUM(Ventes[[#This Row],[Prix_Vente]:[Majoration]])</f>
        <v>147.12</v>
      </c>
      <c r="M325" s="2">
        <f xml:space="preserve"> Ventes[[#This Row],[Prix de Vente HT]]*Tx_TVA</f>
        <v>28.320600000000002</v>
      </c>
      <c r="N325" s="2">
        <f>+Ventes[[#This Row],[Prix de Vente HT]]+Ventes[[#This Row],[Montant TVA]]</f>
        <v>175.44060000000002</v>
      </c>
    </row>
    <row r="326" spans="1:14">
      <c r="A326" t="str">
        <f>IF(Ventes[[#This Row],[Sale_Date]]=Ventes[[#This Row],[Sale_Date]],"ID_V "&amp;TEXT(B326,"YYYY MMDD")&amp;"-"&amp;TEXT(ROW(),"000"),"ID…")</f>
        <v>ID_V YYYY 02DD-326</v>
      </c>
      <c r="B326" s="26">
        <f t="shared" si="10"/>
        <v>45328</v>
      </c>
      <c r="C326" t="str">
        <f>_xlfn.XLOOKUP(Ventes[[#This Row],[Product_Name]],Tab_Produits[Product_Line],Tab_Produits[ID_Product],"Choisir Votre Produit")</f>
        <v>ID_P Hom 0003</v>
      </c>
      <c r="D326" s="27" t="s">
        <v>512</v>
      </c>
      <c r="E326" s="27" t="str">
        <f>+Tab_Clients[[#This Row],[Client_Name]]</f>
        <v>Isha Agarwal</v>
      </c>
      <c r="F326" s="27" t="str">
        <f>_xlfn.XLOOKUP(Ventes[[#This Row],[Client_Name]],Tab_Clients[Client_Name],Tab_Clients[Customer Type],"Nouveau")</f>
        <v>Normal</v>
      </c>
      <c r="G326" s="28">
        <v>4</v>
      </c>
      <c r="H326" s="6">
        <f>_xlfn.XLOOKUP(Ventes[[#This Row],[Product_Name]],Tab_Produits[Product_Line],Tab_Produits[Coût_Unitaire],"0")</f>
        <v>73.56</v>
      </c>
      <c r="I326" s="2">
        <f t="shared" si="11"/>
        <v>294.24</v>
      </c>
      <c r="J326" s="2">
        <f>IF(AND(WORKDAY(Ventes[[#This Row],[Sale_Date]],2)&gt;=5,Ventes[[#This Row],[Quantity]]&gt;=7,+Ventes[[#This Row],[Customer Type]]="Member"),-Ventes[[#This Row],[Prix_Vente]]*TX_Remise,0)</f>
        <v>0</v>
      </c>
      <c r="K326" s="2">
        <f>IF(AND(WEEKDAY(Ventes[[#This Row],[Sale_Date]],2)=7, Ventes[[#This Row],[Product_Price]]&gt;7), Ventes[[#This Row],[Prix_Vente]]*TauxMaj, 0)</f>
        <v>0</v>
      </c>
      <c r="L326" s="2">
        <f>SUM(Ventes[[#This Row],[Prix_Vente]:[Majoration]])</f>
        <v>294.24</v>
      </c>
      <c r="M326" s="2">
        <f xml:space="preserve"> Ventes[[#This Row],[Prix de Vente HT]]*Tx_TVA</f>
        <v>56.641200000000005</v>
      </c>
      <c r="N326" s="2">
        <f>+Ventes[[#This Row],[Prix de Vente HT]]+Ventes[[#This Row],[Montant TVA]]</f>
        <v>350.88120000000004</v>
      </c>
    </row>
    <row r="327" spans="1:14">
      <c r="A327" t="str">
        <f>IF(Ventes[[#This Row],[Sale_Date]]=Ventes[[#This Row],[Sale_Date]],"ID_V "&amp;TEXT(B327,"YYYY MMDD")&amp;"-"&amp;TEXT(ROW(),"000"),"ID…")</f>
        <v>ID_V YYYY 02DD-327</v>
      </c>
      <c r="B327" s="26">
        <f t="shared" si="10"/>
        <v>45328</v>
      </c>
      <c r="C327" t="str">
        <f>_xlfn.XLOOKUP(Ventes[[#This Row],[Product_Name]],Tab_Produits[Product_Line],Tab_Produits[ID_Product],"Choisir Votre Produit")</f>
        <v>ID_P Hea 0001</v>
      </c>
      <c r="D327" s="27" t="s">
        <v>510</v>
      </c>
      <c r="E327" s="27" t="str">
        <f>+Tab_Clients[[#This Row],[Client_Name]]</f>
        <v>Sanjay Mukherjee</v>
      </c>
      <c r="F327" s="27" t="str">
        <f>_xlfn.XLOOKUP(Ventes[[#This Row],[Client_Name]],Tab_Clients[Client_Name],Tab_Clients[Customer Type],"Nouveau")</f>
        <v>Member</v>
      </c>
      <c r="G327" s="28">
        <v>4</v>
      </c>
      <c r="H327" s="6">
        <f>_xlfn.XLOOKUP(Ventes[[#This Row],[Product_Name]],Tab_Produits[Product_Line],Tab_Produits[Coût_Unitaire],"0")</f>
        <v>74.69</v>
      </c>
      <c r="I327" s="2">
        <f t="shared" si="11"/>
        <v>298.76</v>
      </c>
      <c r="J327" s="2">
        <f>IF(AND(WORKDAY(Ventes[[#This Row],[Sale_Date]],2)&gt;=5,Ventes[[#This Row],[Quantity]]&gt;=7,+Ventes[[#This Row],[Customer Type]]="Member"),-Ventes[[#This Row],[Prix_Vente]]*TX_Remise,0)</f>
        <v>0</v>
      </c>
      <c r="K327" s="2">
        <f>IF(AND(WEEKDAY(Ventes[[#This Row],[Sale_Date]],2)=7, Ventes[[#This Row],[Product_Price]]&gt;7), Ventes[[#This Row],[Prix_Vente]]*TauxMaj, 0)</f>
        <v>0</v>
      </c>
      <c r="L327" s="2">
        <f>SUM(Ventes[[#This Row],[Prix_Vente]:[Majoration]])</f>
        <v>298.76</v>
      </c>
      <c r="M327" s="2">
        <f xml:space="preserve"> Ventes[[#This Row],[Prix de Vente HT]]*Tx_TVA</f>
        <v>57.511299999999999</v>
      </c>
      <c r="N327" s="2">
        <f>+Ventes[[#This Row],[Prix de Vente HT]]+Ventes[[#This Row],[Montant TVA]]</f>
        <v>356.2713</v>
      </c>
    </row>
    <row r="328" spans="1:14">
      <c r="A328" t="str">
        <f>IF(Ventes[[#This Row],[Sale_Date]]=Ventes[[#This Row],[Sale_Date]],"ID_V "&amp;TEXT(B328,"YYYY MMDD")&amp;"-"&amp;TEXT(ROW(),"000"),"ID…")</f>
        <v>ID_V YYYY 02DD-328</v>
      </c>
      <c r="B328" s="26">
        <f t="shared" si="10"/>
        <v>45328</v>
      </c>
      <c r="C328" t="str">
        <f>_xlfn.XLOOKUP(Ventes[[#This Row],[Product_Name]],Tab_Produits[Product_Line],Tab_Produits[ID_Product],"Choisir Votre Produit")</f>
        <v>ID_P Foo 0004</v>
      </c>
      <c r="D328" s="27" t="s">
        <v>513</v>
      </c>
      <c r="E328" s="27" t="str">
        <f>+Tab_Clients[[#This Row],[Client_Name]]</f>
        <v>Krishna Kumar</v>
      </c>
      <c r="F328" s="27" t="str">
        <f>_xlfn.XLOOKUP(Ventes[[#This Row],[Client_Name]],Tab_Clients[Client_Name],Tab_Clients[Customer Type],"Nouveau")</f>
        <v>Member</v>
      </c>
      <c r="G328" s="28">
        <v>6</v>
      </c>
      <c r="H328" s="6">
        <f>_xlfn.XLOOKUP(Ventes[[#This Row],[Product_Name]],Tab_Produits[Product_Line],Tab_Produits[Coût_Unitaire],"0")</f>
        <v>54.84</v>
      </c>
      <c r="I328" s="2">
        <f t="shared" si="11"/>
        <v>329.04</v>
      </c>
      <c r="J328" s="2">
        <f>IF(AND(WORKDAY(Ventes[[#This Row],[Sale_Date]],2)&gt;=5,Ventes[[#This Row],[Quantity]]&gt;=7,+Ventes[[#This Row],[Customer Type]]="Member"),-Ventes[[#This Row],[Prix_Vente]]*TX_Remise,0)</f>
        <v>0</v>
      </c>
      <c r="K328" s="2">
        <f>IF(AND(WEEKDAY(Ventes[[#This Row],[Sale_Date]],2)=7, Ventes[[#This Row],[Product_Price]]&gt;7), Ventes[[#This Row],[Prix_Vente]]*TauxMaj, 0)</f>
        <v>0</v>
      </c>
      <c r="L328" s="2">
        <f>SUM(Ventes[[#This Row],[Prix_Vente]:[Majoration]])</f>
        <v>329.04</v>
      </c>
      <c r="M328" s="2">
        <f xml:space="preserve"> Ventes[[#This Row],[Prix de Vente HT]]*Tx_TVA</f>
        <v>63.340200000000003</v>
      </c>
      <c r="N328" s="2">
        <f>+Ventes[[#This Row],[Prix de Vente HT]]+Ventes[[#This Row],[Montant TVA]]</f>
        <v>392.3802</v>
      </c>
    </row>
    <row r="329" spans="1:14">
      <c r="A329" t="str">
        <f>IF(Ventes[[#This Row],[Sale_Date]]=Ventes[[#This Row],[Sale_Date]],"ID_V "&amp;TEXT(B329,"YYYY MMDD")&amp;"-"&amp;TEXT(ROW(),"000"),"ID…")</f>
        <v>ID_V YYYY 02DD-329</v>
      </c>
      <c r="B329" s="26">
        <f t="shared" si="10"/>
        <v>45328</v>
      </c>
      <c r="C329" t="str">
        <f>_xlfn.XLOOKUP(Ventes[[#This Row],[Product_Name]],Tab_Produits[Product_Line],Tab_Produits[ID_Product],"Choisir Votre Produit")</f>
        <v>ID_P Hom 0003</v>
      </c>
      <c r="D329" s="27" t="s">
        <v>512</v>
      </c>
      <c r="E329" s="27" t="str">
        <f>+Tab_Clients[[#This Row],[Client_Name]]</f>
        <v>Riya Kumar</v>
      </c>
      <c r="F329" s="27" t="str">
        <f>_xlfn.XLOOKUP(Ventes[[#This Row],[Client_Name]],Tab_Clients[Client_Name],Tab_Clients[Customer Type],"Nouveau")</f>
        <v>Member</v>
      </c>
      <c r="G329" s="28">
        <v>2</v>
      </c>
      <c r="H329" s="6">
        <f>_xlfn.XLOOKUP(Ventes[[#This Row],[Product_Name]],Tab_Produits[Product_Line],Tab_Produits[Coût_Unitaire],"0")</f>
        <v>73.56</v>
      </c>
      <c r="I329" s="2">
        <f t="shared" si="11"/>
        <v>147.12</v>
      </c>
      <c r="J329" s="2">
        <f>IF(AND(WORKDAY(Ventes[[#This Row],[Sale_Date]],2)&gt;=5,Ventes[[#This Row],[Quantity]]&gt;=7,+Ventes[[#This Row],[Customer Type]]="Member"),-Ventes[[#This Row],[Prix_Vente]]*TX_Remise,0)</f>
        <v>0</v>
      </c>
      <c r="K329" s="2">
        <f>IF(AND(WEEKDAY(Ventes[[#This Row],[Sale_Date]],2)=7, Ventes[[#This Row],[Product_Price]]&gt;7), Ventes[[#This Row],[Prix_Vente]]*TauxMaj, 0)</f>
        <v>0</v>
      </c>
      <c r="L329" s="2">
        <f>SUM(Ventes[[#This Row],[Prix_Vente]:[Majoration]])</f>
        <v>147.12</v>
      </c>
      <c r="M329" s="2">
        <f xml:space="preserve"> Ventes[[#This Row],[Prix de Vente HT]]*Tx_TVA</f>
        <v>28.320600000000002</v>
      </c>
      <c r="N329" s="2">
        <f>+Ventes[[#This Row],[Prix de Vente HT]]+Ventes[[#This Row],[Montant TVA]]</f>
        <v>175.44060000000002</v>
      </c>
    </row>
    <row r="330" spans="1:14">
      <c r="A330" t="str">
        <f>IF(Ventes[[#This Row],[Sale_Date]]=Ventes[[#This Row],[Sale_Date]],"ID_V "&amp;TEXT(B330,"YYYY MMDD")&amp;"-"&amp;TEXT(ROW(),"000"),"ID…")</f>
        <v>ID_V YYYY 02DD-330</v>
      </c>
      <c r="B330" s="26">
        <f t="shared" si="10"/>
        <v>45329</v>
      </c>
      <c r="C330" t="str">
        <f>_xlfn.XLOOKUP(Ventes[[#This Row],[Product_Name]],Tab_Produits[Product_Line],Tab_Produits[ID_Product],"Choisir Votre Produit")</f>
        <v>ID_P Hom 0003</v>
      </c>
      <c r="D330" s="27" t="s">
        <v>512</v>
      </c>
      <c r="E330" s="27" t="str">
        <f>+Tab_Clients[[#This Row],[Client_Name]]</f>
        <v>Ananya Singh</v>
      </c>
      <c r="F330" s="27" t="str">
        <f>_xlfn.XLOOKUP(Ventes[[#This Row],[Client_Name]],Tab_Clients[Client_Name],Tab_Clients[Customer Type],"Nouveau")</f>
        <v>Member</v>
      </c>
      <c r="G330" s="28">
        <v>3</v>
      </c>
      <c r="H330" s="6">
        <f>_xlfn.XLOOKUP(Ventes[[#This Row],[Product_Name]],Tab_Produits[Product_Line],Tab_Produits[Coût_Unitaire],"0")</f>
        <v>73.56</v>
      </c>
      <c r="I330" s="2">
        <f t="shared" si="11"/>
        <v>220.68</v>
      </c>
      <c r="J330" s="2">
        <f>IF(AND(WORKDAY(Ventes[[#This Row],[Sale_Date]],2)&gt;=5,Ventes[[#This Row],[Quantity]]&gt;=7,+Ventes[[#This Row],[Customer Type]]="Member"),-Ventes[[#This Row],[Prix_Vente]]*TX_Remise,0)</f>
        <v>0</v>
      </c>
      <c r="K330" s="2">
        <f>IF(AND(WEEKDAY(Ventes[[#This Row],[Sale_Date]],2)=7, Ventes[[#This Row],[Product_Price]]&gt;7), Ventes[[#This Row],[Prix_Vente]]*TauxMaj, 0)</f>
        <v>0</v>
      </c>
      <c r="L330" s="2">
        <f>SUM(Ventes[[#This Row],[Prix_Vente]:[Majoration]])</f>
        <v>220.68</v>
      </c>
      <c r="M330" s="2">
        <f xml:space="preserve"> Ventes[[#This Row],[Prix de Vente HT]]*Tx_TVA</f>
        <v>42.480900000000005</v>
      </c>
      <c r="N330" s="2">
        <f>+Ventes[[#This Row],[Prix de Vente HT]]+Ventes[[#This Row],[Montant TVA]]</f>
        <v>263.16090000000003</v>
      </c>
    </row>
    <row r="331" spans="1:14">
      <c r="A331" t="str">
        <f>IF(Ventes[[#This Row],[Sale_Date]]=Ventes[[#This Row],[Sale_Date]],"ID_V "&amp;TEXT(B331,"YYYY MMDD")&amp;"-"&amp;TEXT(ROW(),"000"),"ID…")</f>
        <v>ID_V YYYY 02DD-331</v>
      </c>
      <c r="B331" s="26">
        <f t="shared" si="10"/>
        <v>45329</v>
      </c>
      <c r="C331" t="str">
        <f>_xlfn.XLOOKUP(Ventes[[#This Row],[Product_Name]],Tab_Produits[Product_Line],Tab_Produits[ID_Product],"Choisir Votre Produit")</f>
        <v>ID_P Hea 0001</v>
      </c>
      <c r="D331" s="27" t="s">
        <v>510</v>
      </c>
      <c r="E331" s="27" t="str">
        <f>+Tab_Clients[[#This Row],[Client_Name]]</f>
        <v>Sanjay Verma</v>
      </c>
      <c r="F331" s="27" t="str">
        <f>_xlfn.XLOOKUP(Ventes[[#This Row],[Client_Name]],Tab_Clients[Client_Name],Tab_Clients[Customer Type],"Nouveau")</f>
        <v>Member</v>
      </c>
      <c r="G331" s="28">
        <v>10</v>
      </c>
      <c r="H331" s="6">
        <f>_xlfn.XLOOKUP(Ventes[[#This Row],[Product_Name]],Tab_Produits[Product_Line],Tab_Produits[Coût_Unitaire],"0")</f>
        <v>74.69</v>
      </c>
      <c r="I331" s="2">
        <f t="shared" si="11"/>
        <v>746.9</v>
      </c>
      <c r="J331" s="2">
        <f>IF(AND(WORKDAY(Ventes[[#This Row],[Sale_Date]],2)&gt;=5,Ventes[[#This Row],[Quantity]]&gt;=7,+Ventes[[#This Row],[Customer Type]]="Member"),-Ventes[[#This Row],[Prix_Vente]]*TX_Remise,0)</f>
        <v>-186.72499999999999</v>
      </c>
      <c r="K331" s="2">
        <f>IF(AND(WEEKDAY(Ventes[[#This Row],[Sale_Date]],2)=7, Ventes[[#This Row],[Product_Price]]&gt;7), Ventes[[#This Row],[Prix_Vente]]*TauxMaj, 0)</f>
        <v>0</v>
      </c>
      <c r="L331" s="2">
        <f>SUM(Ventes[[#This Row],[Prix_Vente]:[Majoration]])</f>
        <v>560.17499999999995</v>
      </c>
      <c r="M331" s="2">
        <f xml:space="preserve"> Ventes[[#This Row],[Prix de Vente HT]]*Tx_TVA</f>
        <v>107.8336875</v>
      </c>
      <c r="N331" s="2">
        <f>+Ventes[[#This Row],[Prix de Vente HT]]+Ventes[[#This Row],[Montant TVA]]</f>
        <v>668.00868749999995</v>
      </c>
    </row>
    <row r="332" spans="1:14">
      <c r="A332" t="str">
        <f>IF(Ventes[[#This Row],[Sale_Date]]=Ventes[[#This Row],[Sale_Date]],"ID_V "&amp;TEXT(B332,"YYYY MMDD")&amp;"-"&amp;TEXT(ROW(),"000"),"ID…")</f>
        <v>ID_V YYYY 02DD-332</v>
      </c>
      <c r="B332" s="26">
        <f t="shared" si="10"/>
        <v>45329</v>
      </c>
      <c r="C332" t="str">
        <f>_xlfn.XLOOKUP(Ventes[[#This Row],[Product_Name]],Tab_Produits[Product_Line],Tab_Produits[ID_Product],"Choisir Votre Produit")</f>
        <v>ID_P Foo 0004</v>
      </c>
      <c r="D332" s="27" t="s">
        <v>513</v>
      </c>
      <c r="E332" s="27" t="str">
        <f>+Tab_Clients[[#This Row],[Client_Name]]</f>
        <v>Karan Malhotra</v>
      </c>
      <c r="F332" s="27" t="str">
        <f>_xlfn.XLOOKUP(Ventes[[#This Row],[Client_Name]],Tab_Clients[Client_Name],Tab_Clients[Customer Type],"Nouveau")</f>
        <v>Member</v>
      </c>
      <c r="G332" s="28">
        <v>7</v>
      </c>
      <c r="H332" s="6">
        <f>_xlfn.XLOOKUP(Ventes[[#This Row],[Product_Name]],Tab_Produits[Product_Line],Tab_Produits[Coût_Unitaire],"0")</f>
        <v>54.84</v>
      </c>
      <c r="I332" s="2">
        <f t="shared" si="11"/>
        <v>383.88</v>
      </c>
      <c r="J332" s="2">
        <f>IF(AND(WORKDAY(Ventes[[#This Row],[Sale_Date]],2)&gt;=5,Ventes[[#This Row],[Quantity]]&gt;=7,+Ventes[[#This Row],[Customer Type]]="Member"),-Ventes[[#This Row],[Prix_Vente]]*TX_Remise,0)</f>
        <v>-95.97</v>
      </c>
      <c r="K332" s="2">
        <f>IF(AND(WEEKDAY(Ventes[[#This Row],[Sale_Date]],2)=7, Ventes[[#This Row],[Product_Price]]&gt;7), Ventes[[#This Row],[Prix_Vente]]*TauxMaj, 0)</f>
        <v>0</v>
      </c>
      <c r="L332" s="2">
        <f>SUM(Ventes[[#This Row],[Prix_Vente]:[Majoration]])</f>
        <v>287.90999999999997</v>
      </c>
      <c r="M332" s="2">
        <f xml:space="preserve"> Ventes[[#This Row],[Prix de Vente HT]]*Tx_TVA</f>
        <v>55.422674999999998</v>
      </c>
      <c r="N332" s="2">
        <f>+Ventes[[#This Row],[Prix de Vente HT]]+Ventes[[#This Row],[Montant TVA]]</f>
        <v>343.33267499999999</v>
      </c>
    </row>
    <row r="333" spans="1:14">
      <c r="A333" t="str">
        <f>IF(Ventes[[#This Row],[Sale_Date]]=Ventes[[#This Row],[Sale_Date]],"ID_V "&amp;TEXT(B333,"YYYY MMDD")&amp;"-"&amp;TEXT(ROW(),"000"),"ID…")</f>
        <v>ID_V YYYY 02DD-333</v>
      </c>
      <c r="B333" s="26">
        <f t="shared" si="10"/>
        <v>45329</v>
      </c>
      <c r="C333" t="str">
        <f>_xlfn.XLOOKUP(Ventes[[#This Row],[Product_Name]],Tab_Produits[Product_Line],Tab_Produits[ID_Product],"Choisir Votre Produit")</f>
        <v>ID_P Hom 0003</v>
      </c>
      <c r="D333" s="27" t="s">
        <v>512</v>
      </c>
      <c r="E333" s="27" t="str">
        <f>+Tab_Clients[[#This Row],[Client_Name]]</f>
        <v>Ajay Chopra</v>
      </c>
      <c r="F333" s="27" t="str">
        <f>_xlfn.XLOOKUP(Ventes[[#This Row],[Client_Name]],Tab_Clients[Client_Name],Tab_Clients[Customer Type],"Nouveau")</f>
        <v>Member</v>
      </c>
      <c r="G333" s="28">
        <v>4</v>
      </c>
      <c r="H333" s="6">
        <f>_xlfn.XLOOKUP(Ventes[[#This Row],[Product_Name]],Tab_Produits[Product_Line],Tab_Produits[Coût_Unitaire],"0")</f>
        <v>73.56</v>
      </c>
      <c r="I333" s="2">
        <f t="shared" si="11"/>
        <v>294.24</v>
      </c>
      <c r="J333" s="2">
        <f>IF(AND(WORKDAY(Ventes[[#This Row],[Sale_Date]],2)&gt;=5,Ventes[[#This Row],[Quantity]]&gt;=7,+Ventes[[#This Row],[Customer Type]]="Member"),-Ventes[[#This Row],[Prix_Vente]]*TX_Remise,0)</f>
        <v>0</v>
      </c>
      <c r="K333" s="2">
        <f>IF(AND(WEEKDAY(Ventes[[#This Row],[Sale_Date]],2)=7, Ventes[[#This Row],[Product_Price]]&gt;7), Ventes[[#This Row],[Prix_Vente]]*TauxMaj, 0)</f>
        <v>0</v>
      </c>
      <c r="L333" s="2">
        <f>SUM(Ventes[[#This Row],[Prix_Vente]:[Majoration]])</f>
        <v>294.24</v>
      </c>
      <c r="M333" s="2">
        <f xml:space="preserve"> Ventes[[#This Row],[Prix de Vente HT]]*Tx_TVA</f>
        <v>56.641200000000005</v>
      </c>
      <c r="N333" s="2">
        <f>+Ventes[[#This Row],[Prix de Vente HT]]+Ventes[[#This Row],[Montant TVA]]</f>
        <v>350.88120000000004</v>
      </c>
    </row>
    <row r="334" spans="1:14">
      <c r="A334" t="str">
        <f>IF(Ventes[[#This Row],[Sale_Date]]=Ventes[[#This Row],[Sale_Date]],"ID_V "&amp;TEXT(B334,"YYYY MMDD")&amp;"-"&amp;TEXT(ROW(),"000"),"ID…")</f>
        <v>ID_V YYYY 02DD-334</v>
      </c>
      <c r="B334" s="26">
        <f t="shared" si="10"/>
        <v>45330</v>
      </c>
      <c r="C334" t="str">
        <f>_xlfn.XLOOKUP(Ventes[[#This Row],[Product_Name]],Tab_Produits[Product_Line],Tab_Produits[ID_Product],"Choisir Votre Produit")</f>
        <v>ID_P Hom 0003</v>
      </c>
      <c r="D334" s="27" t="s">
        <v>512</v>
      </c>
      <c r="E334" s="27" t="str">
        <f>+Tab_Clients[[#This Row],[Client_Name]]</f>
        <v>Kavya Gupta</v>
      </c>
      <c r="F334" s="27" t="str">
        <f>_xlfn.XLOOKUP(Ventes[[#This Row],[Client_Name]],Tab_Clients[Client_Name],Tab_Clients[Customer Type],"Nouveau")</f>
        <v>Member</v>
      </c>
      <c r="G334" s="28">
        <v>1</v>
      </c>
      <c r="H334" s="6">
        <f>_xlfn.XLOOKUP(Ventes[[#This Row],[Product_Name]],Tab_Produits[Product_Line],Tab_Produits[Coût_Unitaire],"0")</f>
        <v>73.56</v>
      </c>
      <c r="I334" s="2">
        <f t="shared" si="11"/>
        <v>73.56</v>
      </c>
      <c r="J334" s="2">
        <f>IF(AND(WORKDAY(Ventes[[#This Row],[Sale_Date]],2)&gt;=5,Ventes[[#This Row],[Quantity]]&gt;=7,+Ventes[[#This Row],[Customer Type]]="Member"),-Ventes[[#This Row],[Prix_Vente]]*TX_Remise,0)</f>
        <v>0</v>
      </c>
      <c r="K334" s="2">
        <f>IF(AND(WEEKDAY(Ventes[[#This Row],[Sale_Date]],2)=7, Ventes[[#This Row],[Product_Price]]&gt;7), Ventes[[#This Row],[Prix_Vente]]*TauxMaj, 0)</f>
        <v>0</v>
      </c>
      <c r="L334" s="2">
        <f>SUM(Ventes[[#This Row],[Prix_Vente]:[Majoration]])</f>
        <v>73.56</v>
      </c>
      <c r="M334" s="2">
        <f xml:space="preserve"> Ventes[[#This Row],[Prix de Vente HT]]*Tx_TVA</f>
        <v>14.160300000000001</v>
      </c>
      <c r="N334" s="2">
        <f>+Ventes[[#This Row],[Prix de Vente HT]]+Ventes[[#This Row],[Montant TVA]]</f>
        <v>87.720300000000009</v>
      </c>
    </row>
    <row r="335" spans="1:14">
      <c r="A335" t="str">
        <f>IF(Ventes[[#This Row],[Sale_Date]]=Ventes[[#This Row],[Sale_Date]],"ID_V "&amp;TEXT(B335,"YYYY MMDD")&amp;"-"&amp;TEXT(ROW(),"000"),"ID…")</f>
        <v>ID_V YYYY 02DD-335</v>
      </c>
      <c r="B335" s="26">
        <f t="shared" si="10"/>
        <v>45330</v>
      </c>
      <c r="C335" t="str">
        <f>_xlfn.XLOOKUP(Ventes[[#This Row],[Product_Name]],Tab_Produits[Product_Line],Tab_Produits[ID_Product],"Choisir Votre Produit")</f>
        <v>ID_P Hea 0001</v>
      </c>
      <c r="D335" s="27" t="s">
        <v>510</v>
      </c>
      <c r="E335" s="27" t="str">
        <f>+Tab_Clients[[#This Row],[Client_Name]]</f>
        <v>Krishna Mukherjee</v>
      </c>
      <c r="F335" s="27" t="str">
        <f>_xlfn.XLOOKUP(Ventes[[#This Row],[Client_Name]],Tab_Clients[Client_Name],Tab_Clients[Customer Type],"Nouveau")</f>
        <v>Member</v>
      </c>
      <c r="G335" s="28">
        <v>1</v>
      </c>
      <c r="H335" s="6">
        <f>_xlfn.XLOOKUP(Ventes[[#This Row],[Product_Name]],Tab_Produits[Product_Line],Tab_Produits[Coût_Unitaire],"0")</f>
        <v>74.69</v>
      </c>
      <c r="I335" s="2">
        <f t="shared" si="11"/>
        <v>74.69</v>
      </c>
      <c r="J335" s="2">
        <f>IF(AND(WORKDAY(Ventes[[#This Row],[Sale_Date]],2)&gt;=5,Ventes[[#This Row],[Quantity]]&gt;=7,+Ventes[[#This Row],[Customer Type]]="Member"),-Ventes[[#This Row],[Prix_Vente]]*TX_Remise,0)</f>
        <v>0</v>
      </c>
      <c r="K335" s="2">
        <f>IF(AND(WEEKDAY(Ventes[[#This Row],[Sale_Date]],2)=7, Ventes[[#This Row],[Product_Price]]&gt;7), Ventes[[#This Row],[Prix_Vente]]*TauxMaj, 0)</f>
        <v>0</v>
      </c>
      <c r="L335" s="2">
        <f>SUM(Ventes[[#This Row],[Prix_Vente]:[Majoration]])</f>
        <v>74.69</v>
      </c>
      <c r="M335" s="2">
        <f xml:space="preserve"> Ventes[[#This Row],[Prix de Vente HT]]*Tx_TVA</f>
        <v>14.377825</v>
      </c>
      <c r="N335" s="2">
        <f>+Ventes[[#This Row],[Prix de Vente HT]]+Ventes[[#This Row],[Montant TVA]]</f>
        <v>89.067824999999999</v>
      </c>
    </row>
    <row r="336" spans="1:14">
      <c r="A336" t="str">
        <f>IF(Ventes[[#This Row],[Sale_Date]]=Ventes[[#This Row],[Sale_Date]],"ID_V "&amp;TEXT(B336,"YYYY MMDD")&amp;"-"&amp;TEXT(ROW(),"000"),"ID…")</f>
        <v>ID_V YYYY 02DD-336</v>
      </c>
      <c r="B336" s="26">
        <f t="shared" si="10"/>
        <v>45330</v>
      </c>
      <c r="C336" t="str">
        <f>_xlfn.XLOOKUP(Ventes[[#This Row],[Product_Name]],Tab_Produits[Product_Line],Tab_Produits[ID_Product],"Choisir Votre Produit")</f>
        <v>ID_P Foo 0004</v>
      </c>
      <c r="D336" s="27" t="s">
        <v>513</v>
      </c>
      <c r="E336" s="27" t="str">
        <f>+Tab_Clients[[#This Row],[Client_Name]]</f>
        <v>Neha Joshi</v>
      </c>
      <c r="F336" s="27" t="str">
        <f>_xlfn.XLOOKUP(Ventes[[#This Row],[Client_Name]],Tab_Clients[Client_Name],Tab_Clients[Customer Type],"Nouveau")</f>
        <v>Member</v>
      </c>
      <c r="G336" s="28">
        <v>6</v>
      </c>
      <c r="H336" s="6">
        <f>_xlfn.XLOOKUP(Ventes[[#This Row],[Product_Name]],Tab_Produits[Product_Line],Tab_Produits[Coût_Unitaire],"0")</f>
        <v>54.84</v>
      </c>
      <c r="I336" s="2">
        <f t="shared" si="11"/>
        <v>329.04</v>
      </c>
      <c r="J336" s="2">
        <f>IF(AND(WORKDAY(Ventes[[#This Row],[Sale_Date]],2)&gt;=5,Ventes[[#This Row],[Quantity]]&gt;=7,+Ventes[[#This Row],[Customer Type]]="Member"),-Ventes[[#This Row],[Prix_Vente]]*TX_Remise,0)</f>
        <v>0</v>
      </c>
      <c r="K336" s="2">
        <f>IF(AND(WEEKDAY(Ventes[[#This Row],[Sale_Date]],2)=7, Ventes[[#This Row],[Product_Price]]&gt;7), Ventes[[#This Row],[Prix_Vente]]*TauxMaj, 0)</f>
        <v>0</v>
      </c>
      <c r="L336" s="2">
        <f>SUM(Ventes[[#This Row],[Prix_Vente]:[Majoration]])</f>
        <v>329.04</v>
      </c>
      <c r="M336" s="2">
        <f xml:space="preserve"> Ventes[[#This Row],[Prix de Vente HT]]*Tx_TVA</f>
        <v>63.340200000000003</v>
      </c>
      <c r="N336" s="2">
        <f>+Ventes[[#This Row],[Prix de Vente HT]]+Ventes[[#This Row],[Montant TVA]]</f>
        <v>392.3802</v>
      </c>
    </row>
    <row r="337" spans="1:14">
      <c r="A337" t="str">
        <f>IF(Ventes[[#This Row],[Sale_Date]]=Ventes[[#This Row],[Sale_Date]],"ID_V "&amp;TEXT(B337,"YYYY MMDD")&amp;"-"&amp;TEXT(ROW(),"000"),"ID…")</f>
        <v>ID_V YYYY 02DD-337</v>
      </c>
      <c r="B337" s="26">
        <f t="shared" si="10"/>
        <v>45330</v>
      </c>
      <c r="C337" t="str">
        <f>_xlfn.XLOOKUP(Ventes[[#This Row],[Product_Name]],Tab_Produits[Product_Line],Tab_Produits[ID_Product],"Choisir Votre Produit")</f>
        <v>ID_P Hom 0003</v>
      </c>
      <c r="D337" s="27" t="s">
        <v>512</v>
      </c>
      <c r="E337" s="27" t="str">
        <f>+Tab_Clients[[#This Row],[Client_Name]]</f>
        <v>Meera Kapoor</v>
      </c>
      <c r="F337" s="27" t="str">
        <f>_xlfn.XLOOKUP(Ventes[[#This Row],[Client_Name]],Tab_Clients[Client_Name],Tab_Clients[Customer Type],"Nouveau")</f>
        <v>Member</v>
      </c>
      <c r="G337" s="28">
        <v>6</v>
      </c>
      <c r="H337" s="6">
        <f>_xlfn.XLOOKUP(Ventes[[#This Row],[Product_Name]],Tab_Produits[Product_Line],Tab_Produits[Coût_Unitaire],"0")</f>
        <v>73.56</v>
      </c>
      <c r="I337" s="2">
        <f t="shared" si="11"/>
        <v>441.36</v>
      </c>
      <c r="J337" s="2">
        <f>IF(AND(WORKDAY(Ventes[[#This Row],[Sale_Date]],2)&gt;=5,Ventes[[#This Row],[Quantity]]&gt;=7,+Ventes[[#This Row],[Customer Type]]="Member"),-Ventes[[#This Row],[Prix_Vente]]*TX_Remise,0)</f>
        <v>0</v>
      </c>
      <c r="K337" s="2">
        <f>IF(AND(WEEKDAY(Ventes[[#This Row],[Sale_Date]],2)=7, Ventes[[#This Row],[Product_Price]]&gt;7), Ventes[[#This Row],[Prix_Vente]]*TauxMaj, 0)</f>
        <v>0</v>
      </c>
      <c r="L337" s="2">
        <f>SUM(Ventes[[#This Row],[Prix_Vente]:[Majoration]])</f>
        <v>441.36</v>
      </c>
      <c r="M337" s="2">
        <f xml:space="preserve"> Ventes[[#This Row],[Prix de Vente HT]]*Tx_TVA</f>
        <v>84.961800000000011</v>
      </c>
      <c r="N337" s="2">
        <f>+Ventes[[#This Row],[Prix de Vente HT]]+Ventes[[#This Row],[Montant TVA]]</f>
        <v>526.32180000000005</v>
      </c>
    </row>
    <row r="338" spans="1:14">
      <c r="A338" t="str">
        <f>IF(Ventes[[#This Row],[Sale_Date]]=Ventes[[#This Row],[Sale_Date]],"ID_V "&amp;TEXT(B338,"YYYY MMDD")&amp;"-"&amp;TEXT(ROW(),"000"),"ID…")</f>
        <v>ID_V YYYY 02DD-338</v>
      </c>
      <c r="B338" s="26">
        <f t="shared" si="10"/>
        <v>45331</v>
      </c>
      <c r="C338" t="str">
        <f>_xlfn.XLOOKUP(Ventes[[#This Row],[Product_Name]],Tab_Produits[Product_Line],Tab_Produits[ID_Product],"Choisir Votre Produit")</f>
        <v>ID_P Hom 0003</v>
      </c>
      <c r="D338" s="27" t="s">
        <v>512</v>
      </c>
      <c r="E338" s="27" t="str">
        <f>+Tab_Clients[[#This Row],[Client_Name]]</f>
        <v>Anil Mukherjee</v>
      </c>
      <c r="F338" s="27" t="str">
        <f>_xlfn.XLOOKUP(Ventes[[#This Row],[Client_Name]],Tab_Clients[Client_Name],Tab_Clients[Customer Type],"Nouveau")</f>
        <v>Normal</v>
      </c>
      <c r="G338" s="28">
        <v>2</v>
      </c>
      <c r="H338" s="6">
        <f>_xlfn.XLOOKUP(Ventes[[#This Row],[Product_Name]],Tab_Produits[Product_Line],Tab_Produits[Coût_Unitaire],"0")</f>
        <v>73.56</v>
      </c>
      <c r="I338" s="2">
        <f t="shared" si="11"/>
        <v>147.12</v>
      </c>
      <c r="J338" s="2">
        <f>IF(AND(WORKDAY(Ventes[[#This Row],[Sale_Date]],2)&gt;=5,Ventes[[#This Row],[Quantity]]&gt;=7,+Ventes[[#This Row],[Customer Type]]="Member"),-Ventes[[#This Row],[Prix_Vente]]*TX_Remise,0)</f>
        <v>0</v>
      </c>
      <c r="K338" s="2">
        <f>IF(AND(WEEKDAY(Ventes[[#This Row],[Sale_Date]],2)=7, Ventes[[#This Row],[Product_Price]]&gt;7), Ventes[[#This Row],[Prix_Vente]]*TauxMaj, 0)</f>
        <v>0</v>
      </c>
      <c r="L338" s="2">
        <f>SUM(Ventes[[#This Row],[Prix_Vente]:[Majoration]])</f>
        <v>147.12</v>
      </c>
      <c r="M338" s="2">
        <f xml:space="preserve"> Ventes[[#This Row],[Prix de Vente HT]]*Tx_TVA</f>
        <v>28.320600000000002</v>
      </c>
      <c r="N338" s="2">
        <f>+Ventes[[#This Row],[Prix de Vente HT]]+Ventes[[#This Row],[Montant TVA]]</f>
        <v>175.44060000000002</v>
      </c>
    </row>
    <row r="339" spans="1:14">
      <c r="A339" t="str">
        <f>IF(Ventes[[#This Row],[Sale_Date]]=Ventes[[#This Row],[Sale_Date]],"ID_V "&amp;TEXT(B339,"YYYY MMDD")&amp;"-"&amp;TEXT(ROW(),"000"),"ID…")</f>
        <v>ID_V YYYY 02DD-339</v>
      </c>
      <c r="B339" s="26">
        <f t="shared" si="10"/>
        <v>45331</v>
      </c>
      <c r="C339" t="str">
        <f>_xlfn.XLOOKUP(Ventes[[#This Row],[Product_Name]],Tab_Produits[Product_Line],Tab_Produits[ID_Product],"Choisir Votre Produit")</f>
        <v>ID_P Hea 0001</v>
      </c>
      <c r="D339" s="27" t="s">
        <v>510</v>
      </c>
      <c r="E339" s="27" t="str">
        <f>+Tab_Clients[[#This Row],[Client_Name]]</f>
        <v>Arjun Iyer</v>
      </c>
      <c r="F339" s="27" t="str">
        <f>_xlfn.XLOOKUP(Ventes[[#This Row],[Client_Name]],Tab_Clients[Client_Name],Tab_Clients[Customer Type],"Nouveau")</f>
        <v>Member</v>
      </c>
      <c r="G339" s="28">
        <v>2</v>
      </c>
      <c r="H339" s="6">
        <f>_xlfn.XLOOKUP(Ventes[[#This Row],[Product_Name]],Tab_Produits[Product_Line],Tab_Produits[Coût_Unitaire],"0")</f>
        <v>74.69</v>
      </c>
      <c r="I339" s="2">
        <f t="shared" si="11"/>
        <v>149.38</v>
      </c>
      <c r="J339" s="2">
        <f>IF(AND(WORKDAY(Ventes[[#This Row],[Sale_Date]],2)&gt;=5,Ventes[[#This Row],[Quantity]]&gt;=7,+Ventes[[#This Row],[Customer Type]]="Member"),-Ventes[[#This Row],[Prix_Vente]]*TX_Remise,0)</f>
        <v>0</v>
      </c>
      <c r="K339" s="2">
        <f>IF(AND(WEEKDAY(Ventes[[#This Row],[Sale_Date]],2)=7, Ventes[[#This Row],[Product_Price]]&gt;7), Ventes[[#This Row],[Prix_Vente]]*TauxMaj, 0)</f>
        <v>0</v>
      </c>
      <c r="L339" s="2">
        <f>SUM(Ventes[[#This Row],[Prix_Vente]:[Majoration]])</f>
        <v>149.38</v>
      </c>
      <c r="M339" s="2">
        <f xml:space="preserve"> Ventes[[#This Row],[Prix de Vente HT]]*Tx_TVA</f>
        <v>28.755649999999999</v>
      </c>
      <c r="N339" s="2">
        <f>+Ventes[[#This Row],[Prix de Vente HT]]+Ventes[[#This Row],[Montant TVA]]</f>
        <v>178.13565</v>
      </c>
    </row>
    <row r="340" spans="1:14">
      <c r="A340" t="str">
        <f>IF(Ventes[[#This Row],[Sale_Date]]=Ventes[[#This Row],[Sale_Date]],"ID_V "&amp;TEXT(B340,"YYYY MMDD")&amp;"-"&amp;TEXT(ROW(),"000"),"ID…")</f>
        <v>ID_V YYYY 02DD-340</v>
      </c>
      <c r="B340" s="26">
        <f t="shared" si="10"/>
        <v>45331</v>
      </c>
      <c r="C340" t="str">
        <f>_xlfn.XLOOKUP(Ventes[[#This Row],[Product_Name]],Tab_Produits[Product_Line],Tab_Produits[ID_Product],"Choisir Votre Produit")</f>
        <v>ID_P Foo 0004</v>
      </c>
      <c r="D340" s="27" t="s">
        <v>513</v>
      </c>
      <c r="E340" s="27" t="str">
        <f>+Tab_Clients[[#This Row],[Client_Name]]</f>
        <v>Meera Mehta</v>
      </c>
      <c r="F340" s="27" t="str">
        <f>_xlfn.XLOOKUP(Ventes[[#This Row],[Client_Name]],Tab_Clients[Client_Name],Tab_Clients[Customer Type],"Nouveau")</f>
        <v>Normal</v>
      </c>
      <c r="G340" s="28">
        <v>3</v>
      </c>
      <c r="H340" s="6">
        <f>_xlfn.XLOOKUP(Ventes[[#This Row],[Product_Name]],Tab_Produits[Product_Line],Tab_Produits[Coût_Unitaire],"0")</f>
        <v>54.84</v>
      </c>
      <c r="I340" s="2">
        <f t="shared" si="11"/>
        <v>164.52</v>
      </c>
      <c r="J340" s="2">
        <f>IF(AND(WORKDAY(Ventes[[#This Row],[Sale_Date]],2)&gt;=5,Ventes[[#This Row],[Quantity]]&gt;=7,+Ventes[[#This Row],[Customer Type]]="Member"),-Ventes[[#This Row],[Prix_Vente]]*TX_Remise,0)</f>
        <v>0</v>
      </c>
      <c r="K340" s="2">
        <f>IF(AND(WEEKDAY(Ventes[[#This Row],[Sale_Date]],2)=7, Ventes[[#This Row],[Product_Price]]&gt;7), Ventes[[#This Row],[Prix_Vente]]*TauxMaj, 0)</f>
        <v>0</v>
      </c>
      <c r="L340" s="2">
        <f>SUM(Ventes[[#This Row],[Prix_Vente]:[Majoration]])</f>
        <v>164.52</v>
      </c>
      <c r="M340" s="2">
        <f xml:space="preserve"> Ventes[[#This Row],[Prix de Vente HT]]*Tx_TVA</f>
        <v>31.670100000000001</v>
      </c>
      <c r="N340" s="2">
        <f>+Ventes[[#This Row],[Prix de Vente HT]]+Ventes[[#This Row],[Montant TVA]]</f>
        <v>196.1901</v>
      </c>
    </row>
    <row r="341" spans="1:14">
      <c r="A341" t="str">
        <f>IF(Ventes[[#This Row],[Sale_Date]]=Ventes[[#This Row],[Sale_Date]],"ID_V "&amp;TEXT(B341,"YYYY MMDD")&amp;"-"&amp;TEXT(ROW(),"000"),"ID…")</f>
        <v>ID_V YYYY 02DD-341</v>
      </c>
      <c r="B341" s="26">
        <f t="shared" si="10"/>
        <v>45331</v>
      </c>
      <c r="C341" t="str">
        <f>_xlfn.XLOOKUP(Ventes[[#This Row],[Product_Name]],Tab_Produits[Product_Line],Tab_Produits[ID_Product],"Choisir Votre Produit")</f>
        <v>ID_P Hom 0003</v>
      </c>
      <c r="D341" s="27" t="s">
        <v>512</v>
      </c>
      <c r="E341" s="27" t="str">
        <f>+Tab_Clients[[#This Row],[Client_Name]]</f>
        <v>Priya Patel</v>
      </c>
      <c r="F341" s="27" t="str">
        <f>_xlfn.XLOOKUP(Ventes[[#This Row],[Client_Name]],Tab_Clients[Client_Name],Tab_Clients[Customer Type],"Nouveau")</f>
        <v>Member</v>
      </c>
      <c r="G341" s="28">
        <v>9</v>
      </c>
      <c r="H341" s="6">
        <f>_xlfn.XLOOKUP(Ventes[[#This Row],[Product_Name]],Tab_Produits[Product_Line],Tab_Produits[Coût_Unitaire],"0")</f>
        <v>73.56</v>
      </c>
      <c r="I341" s="2">
        <f t="shared" si="11"/>
        <v>662.04</v>
      </c>
      <c r="J341" s="2">
        <f>IF(AND(WORKDAY(Ventes[[#This Row],[Sale_Date]],2)&gt;=5,Ventes[[#This Row],[Quantity]]&gt;=7,+Ventes[[#This Row],[Customer Type]]="Member"),-Ventes[[#This Row],[Prix_Vente]]*TX_Remise,0)</f>
        <v>-165.51</v>
      </c>
      <c r="K341" s="2">
        <f>IF(AND(WEEKDAY(Ventes[[#This Row],[Sale_Date]],2)=7, Ventes[[#This Row],[Product_Price]]&gt;7), Ventes[[#This Row],[Prix_Vente]]*TauxMaj, 0)</f>
        <v>0</v>
      </c>
      <c r="L341" s="2">
        <f>SUM(Ventes[[#This Row],[Prix_Vente]:[Majoration]])</f>
        <v>496.53</v>
      </c>
      <c r="M341" s="2">
        <f xml:space="preserve"> Ventes[[#This Row],[Prix de Vente HT]]*Tx_TVA</f>
        <v>95.582025000000002</v>
      </c>
      <c r="N341" s="2">
        <f>+Ventes[[#This Row],[Prix de Vente HT]]+Ventes[[#This Row],[Montant TVA]]</f>
        <v>592.11202500000002</v>
      </c>
    </row>
    <row r="342" spans="1:14">
      <c r="A342" t="str">
        <f>IF(Ventes[[#This Row],[Sale_Date]]=Ventes[[#This Row],[Sale_Date]],"ID_V "&amp;TEXT(B342,"YYYY MMDD")&amp;"-"&amp;TEXT(ROW(),"000"),"ID…")</f>
        <v>ID_V YYYY 02DD-342</v>
      </c>
      <c r="B342" s="26">
        <f t="shared" si="10"/>
        <v>45332</v>
      </c>
      <c r="C342" t="str">
        <f>_xlfn.XLOOKUP(Ventes[[#This Row],[Product_Name]],Tab_Produits[Product_Line],Tab_Produits[ID_Product],"Choisir Votre Produit")</f>
        <v>ID_P Hom 0003</v>
      </c>
      <c r="D342" s="27" t="s">
        <v>512</v>
      </c>
      <c r="E342" s="27" t="str">
        <f>+Tab_Clients[[#This Row],[Client_Name]]</f>
        <v>Ananya Kapoor</v>
      </c>
      <c r="F342" s="27" t="str">
        <f>_xlfn.XLOOKUP(Ventes[[#This Row],[Client_Name]],Tab_Clients[Client_Name],Tab_Clients[Customer Type],"Nouveau")</f>
        <v>Normal</v>
      </c>
      <c r="G342" s="28">
        <v>7</v>
      </c>
      <c r="H342" s="6">
        <f>_xlfn.XLOOKUP(Ventes[[#This Row],[Product_Name]],Tab_Produits[Product_Line],Tab_Produits[Coût_Unitaire],"0")</f>
        <v>73.56</v>
      </c>
      <c r="I342" s="2">
        <f t="shared" si="11"/>
        <v>514.92000000000007</v>
      </c>
      <c r="J342" s="2">
        <f>IF(AND(WORKDAY(Ventes[[#This Row],[Sale_Date]],2)&gt;=5,Ventes[[#This Row],[Quantity]]&gt;=7,+Ventes[[#This Row],[Customer Type]]="Member"),-Ventes[[#This Row],[Prix_Vente]]*TX_Remise,0)</f>
        <v>0</v>
      </c>
      <c r="K342" s="2">
        <f>IF(AND(WEEKDAY(Ventes[[#This Row],[Sale_Date]],2)=7, Ventes[[#This Row],[Product_Price]]&gt;7), Ventes[[#This Row],[Prix_Vente]]*TauxMaj, 0)</f>
        <v>0</v>
      </c>
      <c r="L342" s="2">
        <f>SUM(Ventes[[#This Row],[Prix_Vente]:[Majoration]])</f>
        <v>514.92000000000007</v>
      </c>
      <c r="M342" s="2">
        <f xml:space="preserve"> Ventes[[#This Row],[Prix de Vente HT]]*Tx_TVA</f>
        <v>99.122100000000017</v>
      </c>
      <c r="N342" s="2">
        <f>+Ventes[[#This Row],[Prix de Vente HT]]+Ventes[[#This Row],[Montant TVA]]</f>
        <v>614.04210000000012</v>
      </c>
    </row>
    <row r="343" spans="1:14">
      <c r="A343" t="str">
        <f>IF(Ventes[[#This Row],[Sale_Date]]=Ventes[[#This Row],[Sale_Date]],"ID_V "&amp;TEXT(B343,"YYYY MMDD")&amp;"-"&amp;TEXT(ROW(),"000"),"ID…")</f>
        <v>ID_V YYYY 02DD-343</v>
      </c>
      <c r="B343" s="26">
        <f t="shared" si="10"/>
        <v>45332</v>
      </c>
      <c r="C343" t="str">
        <f>_xlfn.XLOOKUP(Ventes[[#This Row],[Product_Name]],Tab_Produits[Product_Line],Tab_Produits[ID_Product],"Choisir Votre Produit")</f>
        <v>ID_P Hea 0001</v>
      </c>
      <c r="D343" s="27" t="s">
        <v>510</v>
      </c>
      <c r="E343" s="27" t="str">
        <f>+Tab_Clients[[#This Row],[Client_Name]]</f>
        <v>Sunil Patel</v>
      </c>
      <c r="F343" s="27" t="str">
        <f>_xlfn.XLOOKUP(Ventes[[#This Row],[Client_Name]],Tab_Clients[Client_Name],Tab_Clients[Customer Type],"Nouveau")</f>
        <v>Member</v>
      </c>
      <c r="G343" s="28">
        <v>9</v>
      </c>
      <c r="H343" s="6">
        <f>_xlfn.XLOOKUP(Ventes[[#This Row],[Product_Name]],Tab_Produits[Product_Line],Tab_Produits[Coût_Unitaire],"0")</f>
        <v>74.69</v>
      </c>
      <c r="I343" s="2">
        <f t="shared" si="11"/>
        <v>672.21</v>
      </c>
      <c r="J343" s="2">
        <f>IF(AND(WORKDAY(Ventes[[#This Row],[Sale_Date]],2)&gt;=5,Ventes[[#This Row],[Quantity]]&gt;=7,+Ventes[[#This Row],[Customer Type]]="Member"),-Ventes[[#This Row],[Prix_Vente]]*TX_Remise,0)</f>
        <v>-168.05250000000001</v>
      </c>
      <c r="K343" s="2">
        <f>IF(AND(WEEKDAY(Ventes[[#This Row],[Sale_Date]],2)=7, Ventes[[#This Row],[Product_Price]]&gt;7), Ventes[[#This Row],[Prix_Vente]]*TauxMaj, 0)</f>
        <v>0</v>
      </c>
      <c r="L343" s="2">
        <f>SUM(Ventes[[#This Row],[Prix_Vente]:[Majoration]])</f>
        <v>504.15750000000003</v>
      </c>
      <c r="M343" s="2">
        <f xml:space="preserve"> Ventes[[#This Row],[Prix de Vente HT]]*Tx_TVA</f>
        <v>97.050318750000002</v>
      </c>
      <c r="N343" s="2">
        <f>+Ventes[[#This Row],[Prix de Vente HT]]+Ventes[[#This Row],[Montant TVA]]</f>
        <v>601.20781875</v>
      </c>
    </row>
    <row r="344" spans="1:14">
      <c r="A344" t="str">
        <f>IF(Ventes[[#This Row],[Sale_Date]]=Ventes[[#This Row],[Sale_Date]],"ID_V "&amp;TEXT(B344,"YYYY MMDD")&amp;"-"&amp;TEXT(ROW(),"000"),"ID…")</f>
        <v>ID_V YYYY 02DD-344</v>
      </c>
      <c r="B344" s="26">
        <f t="shared" si="10"/>
        <v>45332</v>
      </c>
      <c r="C344" t="str">
        <f>_xlfn.XLOOKUP(Ventes[[#This Row],[Product_Name]],Tab_Produits[Product_Line],Tab_Produits[ID_Product],"Choisir Votre Produit")</f>
        <v>ID_P Foo 0004</v>
      </c>
      <c r="D344" s="27" t="s">
        <v>513</v>
      </c>
      <c r="E344" s="27" t="str">
        <f>+Tab_Clients[[#This Row],[Client_Name]]</f>
        <v>Rakesh Iyer</v>
      </c>
      <c r="F344" s="27" t="str">
        <f>_xlfn.XLOOKUP(Ventes[[#This Row],[Client_Name]],Tab_Clients[Client_Name],Tab_Clients[Customer Type],"Nouveau")</f>
        <v>Normal</v>
      </c>
      <c r="G344" s="28">
        <v>5</v>
      </c>
      <c r="H344" s="6">
        <f>_xlfn.XLOOKUP(Ventes[[#This Row],[Product_Name]],Tab_Produits[Product_Line],Tab_Produits[Coût_Unitaire],"0")</f>
        <v>54.84</v>
      </c>
      <c r="I344" s="2">
        <f t="shared" si="11"/>
        <v>274.20000000000005</v>
      </c>
      <c r="J344" s="2">
        <f>IF(AND(WORKDAY(Ventes[[#This Row],[Sale_Date]],2)&gt;=5,Ventes[[#This Row],[Quantity]]&gt;=7,+Ventes[[#This Row],[Customer Type]]="Member"),-Ventes[[#This Row],[Prix_Vente]]*TX_Remise,0)</f>
        <v>0</v>
      </c>
      <c r="K344" s="2">
        <f>IF(AND(WEEKDAY(Ventes[[#This Row],[Sale_Date]],2)=7, Ventes[[#This Row],[Product_Price]]&gt;7), Ventes[[#This Row],[Prix_Vente]]*TauxMaj, 0)</f>
        <v>0</v>
      </c>
      <c r="L344" s="2">
        <f>SUM(Ventes[[#This Row],[Prix_Vente]:[Majoration]])</f>
        <v>274.20000000000005</v>
      </c>
      <c r="M344" s="2">
        <f xml:space="preserve"> Ventes[[#This Row],[Prix de Vente HT]]*Tx_TVA</f>
        <v>52.783500000000011</v>
      </c>
      <c r="N344" s="2">
        <f>+Ventes[[#This Row],[Prix de Vente HT]]+Ventes[[#This Row],[Montant TVA]]</f>
        <v>326.98350000000005</v>
      </c>
    </row>
    <row r="345" spans="1:14">
      <c r="A345" t="str">
        <f>IF(Ventes[[#This Row],[Sale_Date]]=Ventes[[#This Row],[Sale_Date]],"ID_V "&amp;TEXT(B345,"YYYY MMDD")&amp;"-"&amp;TEXT(ROW(),"000"),"ID…")</f>
        <v>ID_V YYYY 02DD-345</v>
      </c>
      <c r="B345" s="26">
        <f t="shared" si="10"/>
        <v>45332</v>
      </c>
      <c r="C345" t="str">
        <f>_xlfn.XLOOKUP(Ventes[[#This Row],[Product_Name]],Tab_Produits[Product_Line],Tab_Produits[ID_Product],"Choisir Votre Produit")</f>
        <v>ID_P Hom 0003</v>
      </c>
      <c r="D345" s="27" t="s">
        <v>512</v>
      </c>
      <c r="E345" s="27" t="str">
        <f>+Tab_Clients[[#This Row],[Client_Name]]</f>
        <v>Rahul Malhotra</v>
      </c>
      <c r="F345" s="27" t="str">
        <f>_xlfn.XLOOKUP(Ventes[[#This Row],[Client_Name]],Tab_Clients[Client_Name],Tab_Clients[Customer Type],"Nouveau")</f>
        <v>Member</v>
      </c>
      <c r="G345" s="28">
        <v>4</v>
      </c>
      <c r="H345" s="6">
        <f>_xlfn.XLOOKUP(Ventes[[#This Row],[Product_Name]],Tab_Produits[Product_Line],Tab_Produits[Coût_Unitaire],"0")</f>
        <v>73.56</v>
      </c>
      <c r="I345" s="2">
        <f t="shared" si="11"/>
        <v>294.24</v>
      </c>
      <c r="J345" s="2">
        <f>IF(AND(WORKDAY(Ventes[[#This Row],[Sale_Date]],2)&gt;=5,Ventes[[#This Row],[Quantity]]&gt;=7,+Ventes[[#This Row],[Customer Type]]="Member"),-Ventes[[#This Row],[Prix_Vente]]*TX_Remise,0)</f>
        <v>0</v>
      </c>
      <c r="K345" s="2">
        <f>IF(AND(WEEKDAY(Ventes[[#This Row],[Sale_Date]],2)=7, Ventes[[#This Row],[Product_Price]]&gt;7), Ventes[[#This Row],[Prix_Vente]]*TauxMaj, 0)</f>
        <v>0</v>
      </c>
      <c r="L345" s="2">
        <f>SUM(Ventes[[#This Row],[Prix_Vente]:[Majoration]])</f>
        <v>294.24</v>
      </c>
      <c r="M345" s="2">
        <f xml:space="preserve"> Ventes[[#This Row],[Prix de Vente HT]]*Tx_TVA</f>
        <v>56.641200000000005</v>
      </c>
      <c r="N345" s="2">
        <f>+Ventes[[#This Row],[Prix de Vente HT]]+Ventes[[#This Row],[Montant TVA]]</f>
        <v>350.88120000000004</v>
      </c>
    </row>
    <row r="346" spans="1:14">
      <c r="A346" t="str">
        <f>IF(Ventes[[#This Row],[Sale_Date]]=Ventes[[#This Row],[Sale_Date]],"ID_V "&amp;TEXT(B346,"YYYY MMDD")&amp;"-"&amp;TEXT(ROW(),"000"),"ID…")</f>
        <v>ID_V YYYY 02DD-346</v>
      </c>
      <c r="B346" s="26">
        <f t="shared" si="10"/>
        <v>45333</v>
      </c>
      <c r="C346" t="str">
        <f>_xlfn.XLOOKUP(Ventes[[#This Row],[Product_Name]],Tab_Produits[Product_Line],Tab_Produits[ID_Product],"Choisir Votre Produit")</f>
        <v>ID_P Hom 0003</v>
      </c>
      <c r="D346" s="27" t="s">
        <v>512</v>
      </c>
      <c r="E346" s="27" t="str">
        <f>+Tab_Clients[[#This Row],[Client_Name]]</f>
        <v>Rohan Mehta</v>
      </c>
      <c r="F346" s="27" t="str">
        <f>_xlfn.XLOOKUP(Ventes[[#This Row],[Client_Name]],Tab_Clients[Client_Name],Tab_Clients[Customer Type],"Nouveau")</f>
        <v>Member</v>
      </c>
      <c r="G346" s="28">
        <v>8</v>
      </c>
      <c r="H346" s="6">
        <f>_xlfn.XLOOKUP(Ventes[[#This Row],[Product_Name]],Tab_Produits[Product_Line],Tab_Produits[Coût_Unitaire],"0")</f>
        <v>73.56</v>
      </c>
      <c r="I346" s="2">
        <f t="shared" si="11"/>
        <v>588.48</v>
      </c>
      <c r="J346" s="2">
        <f>IF(AND(WORKDAY(Ventes[[#This Row],[Sale_Date]],2)&gt;=5,Ventes[[#This Row],[Quantity]]&gt;=7,+Ventes[[#This Row],[Customer Type]]="Member"),-Ventes[[#This Row],[Prix_Vente]]*TX_Remise,0)</f>
        <v>-147.12</v>
      </c>
      <c r="K346" s="2">
        <f>IF(AND(WEEKDAY(Ventes[[#This Row],[Sale_Date]],2)=7, Ventes[[#This Row],[Product_Price]]&gt;7), Ventes[[#This Row],[Prix_Vente]]*TauxMaj, 0)</f>
        <v>11.769600000000001</v>
      </c>
      <c r="L346" s="2">
        <f>SUM(Ventes[[#This Row],[Prix_Vente]:[Majoration]])</f>
        <v>453.12960000000004</v>
      </c>
      <c r="M346" s="2">
        <f xml:space="preserve"> Ventes[[#This Row],[Prix de Vente HT]]*Tx_TVA</f>
        <v>87.22744800000001</v>
      </c>
      <c r="N346" s="2">
        <f>+Ventes[[#This Row],[Prix de Vente HT]]+Ventes[[#This Row],[Montant TVA]]</f>
        <v>540.35704800000008</v>
      </c>
    </row>
    <row r="347" spans="1:14">
      <c r="A347" t="str">
        <f>IF(Ventes[[#This Row],[Sale_Date]]=Ventes[[#This Row],[Sale_Date]],"ID_V "&amp;TEXT(B347,"YYYY MMDD")&amp;"-"&amp;TEXT(ROW(),"000"),"ID…")</f>
        <v>ID_V YYYY 02DD-347</v>
      </c>
      <c r="B347" s="26">
        <f t="shared" si="10"/>
        <v>45333</v>
      </c>
      <c r="C347" t="str">
        <f>_xlfn.XLOOKUP(Ventes[[#This Row],[Product_Name]],Tab_Produits[Product_Line],Tab_Produits[ID_Product],"Choisir Votre Produit")</f>
        <v>ID_P Hea 0001</v>
      </c>
      <c r="D347" s="27" t="s">
        <v>510</v>
      </c>
      <c r="E347" s="27" t="str">
        <f>+Tab_Clients[[#This Row],[Client_Name]]</f>
        <v>Sita Iyer</v>
      </c>
      <c r="F347" s="27" t="str">
        <f>_xlfn.XLOOKUP(Ventes[[#This Row],[Client_Name]],Tab_Clients[Client_Name],Tab_Clients[Customer Type],"Nouveau")</f>
        <v>Member</v>
      </c>
      <c r="G347" s="28">
        <v>10</v>
      </c>
      <c r="H347" s="6">
        <f>_xlfn.XLOOKUP(Ventes[[#This Row],[Product_Name]],Tab_Produits[Product_Line],Tab_Produits[Coût_Unitaire],"0")</f>
        <v>74.69</v>
      </c>
      <c r="I347" s="2">
        <f t="shared" si="11"/>
        <v>746.9</v>
      </c>
      <c r="J347" s="2">
        <f>IF(AND(WORKDAY(Ventes[[#This Row],[Sale_Date]],2)&gt;=5,Ventes[[#This Row],[Quantity]]&gt;=7,+Ventes[[#This Row],[Customer Type]]="Member"),-Ventes[[#This Row],[Prix_Vente]]*TX_Remise,0)</f>
        <v>-186.72499999999999</v>
      </c>
      <c r="K347" s="2">
        <f>IF(AND(WEEKDAY(Ventes[[#This Row],[Sale_Date]],2)=7, Ventes[[#This Row],[Product_Price]]&gt;7), Ventes[[#This Row],[Prix_Vente]]*TauxMaj, 0)</f>
        <v>14.938000000000001</v>
      </c>
      <c r="L347" s="2">
        <f>SUM(Ventes[[#This Row],[Prix_Vente]:[Majoration]])</f>
        <v>575.11299999999994</v>
      </c>
      <c r="M347" s="2">
        <f xml:space="preserve"> Ventes[[#This Row],[Prix de Vente HT]]*Tx_TVA</f>
        <v>110.70925249999999</v>
      </c>
      <c r="N347" s="2">
        <f>+Ventes[[#This Row],[Prix de Vente HT]]+Ventes[[#This Row],[Montant TVA]]</f>
        <v>685.82225249999988</v>
      </c>
    </row>
    <row r="348" spans="1:14">
      <c r="A348" t="str">
        <f>IF(Ventes[[#This Row],[Sale_Date]]=Ventes[[#This Row],[Sale_Date]],"ID_V "&amp;TEXT(B348,"YYYY MMDD")&amp;"-"&amp;TEXT(ROW(),"000"),"ID…")</f>
        <v>ID_V YYYY 02DD-348</v>
      </c>
      <c r="B348" s="26">
        <f t="shared" si="10"/>
        <v>45333</v>
      </c>
      <c r="C348" t="str">
        <f>_xlfn.XLOOKUP(Ventes[[#This Row],[Product_Name]],Tab_Produits[Product_Line],Tab_Produits[ID_Product],"Choisir Votre Produit")</f>
        <v>ID_P Foo 0004</v>
      </c>
      <c r="D348" s="27" t="s">
        <v>513</v>
      </c>
      <c r="E348" s="27" t="str">
        <f>+Tab_Clients[[#This Row],[Client_Name]]</f>
        <v>Ajay Mehta</v>
      </c>
      <c r="F348" s="27" t="str">
        <f>_xlfn.XLOOKUP(Ventes[[#This Row],[Client_Name]],Tab_Clients[Client_Name],Tab_Clients[Customer Type],"Nouveau")</f>
        <v>Member</v>
      </c>
      <c r="G348" s="28">
        <v>9</v>
      </c>
      <c r="H348" s="6">
        <f>_xlfn.XLOOKUP(Ventes[[#This Row],[Product_Name]],Tab_Produits[Product_Line],Tab_Produits[Coût_Unitaire],"0")</f>
        <v>54.84</v>
      </c>
      <c r="I348" s="2">
        <f t="shared" si="11"/>
        <v>493.56000000000006</v>
      </c>
      <c r="J348" s="2">
        <f>IF(AND(WORKDAY(Ventes[[#This Row],[Sale_Date]],2)&gt;=5,Ventes[[#This Row],[Quantity]]&gt;=7,+Ventes[[#This Row],[Customer Type]]="Member"),-Ventes[[#This Row],[Prix_Vente]]*TX_Remise,0)</f>
        <v>-123.39000000000001</v>
      </c>
      <c r="K348" s="2">
        <f>IF(AND(WEEKDAY(Ventes[[#This Row],[Sale_Date]],2)=7, Ventes[[#This Row],[Product_Price]]&gt;7), Ventes[[#This Row],[Prix_Vente]]*TauxMaj, 0)</f>
        <v>9.8712000000000018</v>
      </c>
      <c r="L348" s="2">
        <f>SUM(Ventes[[#This Row],[Prix_Vente]:[Majoration]])</f>
        <v>380.04120000000006</v>
      </c>
      <c r="M348" s="2">
        <f xml:space="preserve"> Ventes[[#This Row],[Prix de Vente HT]]*Tx_TVA</f>
        <v>73.157931000000019</v>
      </c>
      <c r="N348" s="2">
        <f>+Ventes[[#This Row],[Prix de Vente HT]]+Ventes[[#This Row],[Montant TVA]]</f>
        <v>453.19913100000008</v>
      </c>
    </row>
    <row r="349" spans="1:14">
      <c r="A349" t="str">
        <f>IF(Ventes[[#This Row],[Sale_Date]]=Ventes[[#This Row],[Sale_Date]],"ID_V "&amp;TEXT(B349,"YYYY MMDD")&amp;"-"&amp;TEXT(ROW(),"000"),"ID…")</f>
        <v>ID_V YYYY 02DD-349</v>
      </c>
      <c r="B349" s="26">
        <f t="shared" si="10"/>
        <v>45333</v>
      </c>
      <c r="C349" t="str">
        <f>_xlfn.XLOOKUP(Ventes[[#This Row],[Product_Name]],Tab_Produits[Product_Line],Tab_Produits[ID_Product],"Choisir Votre Produit")</f>
        <v>ID_P Hom 0003</v>
      </c>
      <c r="D349" s="27" t="s">
        <v>512</v>
      </c>
      <c r="E349" s="27" t="str">
        <f>+Tab_Clients[[#This Row],[Client_Name]]</f>
        <v>Lakshmi Nair</v>
      </c>
      <c r="F349" s="27" t="str">
        <f>_xlfn.XLOOKUP(Ventes[[#This Row],[Client_Name]],Tab_Clients[Client_Name],Tab_Clients[Customer Type],"Nouveau")</f>
        <v>Normal</v>
      </c>
      <c r="G349" s="28">
        <v>4</v>
      </c>
      <c r="H349" s="6">
        <f>_xlfn.XLOOKUP(Ventes[[#This Row],[Product_Name]],Tab_Produits[Product_Line],Tab_Produits[Coût_Unitaire],"0")</f>
        <v>73.56</v>
      </c>
      <c r="I349" s="2">
        <f t="shared" si="11"/>
        <v>294.24</v>
      </c>
      <c r="J349" s="2">
        <f>IF(AND(WORKDAY(Ventes[[#This Row],[Sale_Date]],2)&gt;=5,Ventes[[#This Row],[Quantity]]&gt;=7,+Ventes[[#This Row],[Customer Type]]="Member"),-Ventes[[#This Row],[Prix_Vente]]*TX_Remise,0)</f>
        <v>0</v>
      </c>
      <c r="K349" s="2">
        <f>IF(AND(WEEKDAY(Ventes[[#This Row],[Sale_Date]],2)=7, Ventes[[#This Row],[Product_Price]]&gt;7), Ventes[[#This Row],[Prix_Vente]]*TauxMaj, 0)</f>
        <v>5.8848000000000003</v>
      </c>
      <c r="L349" s="2">
        <f>SUM(Ventes[[#This Row],[Prix_Vente]:[Majoration]])</f>
        <v>300.12479999999999</v>
      </c>
      <c r="M349" s="2">
        <f xml:space="preserve"> Ventes[[#This Row],[Prix de Vente HT]]*Tx_TVA</f>
        <v>57.774023999999997</v>
      </c>
      <c r="N349" s="2">
        <f>+Ventes[[#This Row],[Prix de Vente HT]]+Ventes[[#This Row],[Montant TVA]]</f>
        <v>357.89882399999999</v>
      </c>
    </row>
    <row r="350" spans="1:14">
      <c r="A350" t="str">
        <f>IF(Ventes[[#This Row],[Sale_Date]]=Ventes[[#This Row],[Sale_Date]],"ID_V "&amp;TEXT(B350,"YYYY MMDD")&amp;"-"&amp;TEXT(ROW(),"000"),"ID…")</f>
        <v>ID_V YYYY 02DD-350</v>
      </c>
      <c r="B350" s="26">
        <f t="shared" si="10"/>
        <v>45334</v>
      </c>
      <c r="C350" t="str">
        <f>_xlfn.XLOOKUP(Ventes[[#This Row],[Product_Name]],Tab_Produits[Product_Line],Tab_Produits[ID_Product],"Choisir Votre Produit")</f>
        <v>ID_P Hom 0003</v>
      </c>
      <c r="D350" s="27" t="s">
        <v>512</v>
      </c>
      <c r="E350" s="27" t="str">
        <f>+Tab_Clients[[#This Row],[Client_Name]]</f>
        <v>Rahul Kapoor</v>
      </c>
      <c r="F350" s="27" t="str">
        <f>_xlfn.XLOOKUP(Ventes[[#This Row],[Client_Name]],Tab_Clients[Client_Name],Tab_Clients[Customer Type],"Nouveau")</f>
        <v>Member</v>
      </c>
      <c r="G350" s="28">
        <v>4</v>
      </c>
      <c r="H350" s="6">
        <f>_xlfn.XLOOKUP(Ventes[[#This Row],[Product_Name]],Tab_Produits[Product_Line],Tab_Produits[Coût_Unitaire],"0")</f>
        <v>73.56</v>
      </c>
      <c r="I350" s="2">
        <f t="shared" si="11"/>
        <v>294.24</v>
      </c>
      <c r="J350" s="2">
        <f>IF(AND(WORKDAY(Ventes[[#This Row],[Sale_Date]],2)&gt;=5,Ventes[[#This Row],[Quantity]]&gt;=7,+Ventes[[#This Row],[Customer Type]]="Member"),-Ventes[[#This Row],[Prix_Vente]]*TX_Remise,0)</f>
        <v>0</v>
      </c>
      <c r="K350" s="2">
        <f>IF(AND(WEEKDAY(Ventes[[#This Row],[Sale_Date]],2)=7, Ventes[[#This Row],[Product_Price]]&gt;7), Ventes[[#This Row],[Prix_Vente]]*TauxMaj, 0)</f>
        <v>0</v>
      </c>
      <c r="L350" s="2">
        <f>SUM(Ventes[[#This Row],[Prix_Vente]:[Majoration]])</f>
        <v>294.24</v>
      </c>
      <c r="M350" s="2">
        <f xml:space="preserve"> Ventes[[#This Row],[Prix de Vente HT]]*Tx_TVA</f>
        <v>56.641200000000005</v>
      </c>
      <c r="N350" s="2">
        <f>+Ventes[[#This Row],[Prix de Vente HT]]+Ventes[[#This Row],[Montant TVA]]</f>
        <v>350.88120000000004</v>
      </c>
    </row>
    <row r="351" spans="1:14">
      <c r="A351" t="str">
        <f>IF(Ventes[[#This Row],[Sale_Date]]=Ventes[[#This Row],[Sale_Date]],"ID_V "&amp;TEXT(B351,"YYYY MMDD")&amp;"-"&amp;TEXT(ROW(),"000"),"ID…")</f>
        <v>ID_V YYYY 02DD-351</v>
      </c>
      <c r="B351" s="26">
        <f t="shared" si="10"/>
        <v>45334</v>
      </c>
      <c r="C351" t="str">
        <f>_xlfn.XLOOKUP(Ventes[[#This Row],[Product_Name]],Tab_Produits[Product_Line],Tab_Produits[ID_Product],"Choisir Votre Produit")</f>
        <v>ID_P Hea 0001</v>
      </c>
      <c r="D351" s="27" t="s">
        <v>510</v>
      </c>
      <c r="E351" s="27" t="str">
        <f>+Tab_Clients[[#This Row],[Client_Name]]</f>
        <v>Sita Rao</v>
      </c>
      <c r="F351" s="27" t="str">
        <f>_xlfn.XLOOKUP(Ventes[[#This Row],[Client_Name]],Tab_Clients[Client_Name],Tab_Clients[Customer Type],"Nouveau")</f>
        <v>Member</v>
      </c>
      <c r="G351" s="28">
        <v>9</v>
      </c>
      <c r="H351" s="6">
        <f>_xlfn.XLOOKUP(Ventes[[#This Row],[Product_Name]],Tab_Produits[Product_Line],Tab_Produits[Coût_Unitaire],"0")</f>
        <v>74.69</v>
      </c>
      <c r="I351" s="2">
        <f t="shared" si="11"/>
        <v>672.21</v>
      </c>
      <c r="J351" s="2">
        <f>IF(AND(WORKDAY(Ventes[[#This Row],[Sale_Date]],2)&gt;=5,Ventes[[#This Row],[Quantity]]&gt;=7,+Ventes[[#This Row],[Customer Type]]="Member"),-Ventes[[#This Row],[Prix_Vente]]*TX_Remise,0)</f>
        <v>-168.05250000000001</v>
      </c>
      <c r="K351" s="2">
        <f>IF(AND(WEEKDAY(Ventes[[#This Row],[Sale_Date]],2)=7, Ventes[[#This Row],[Product_Price]]&gt;7), Ventes[[#This Row],[Prix_Vente]]*TauxMaj, 0)</f>
        <v>0</v>
      </c>
      <c r="L351" s="2">
        <f>SUM(Ventes[[#This Row],[Prix_Vente]:[Majoration]])</f>
        <v>504.15750000000003</v>
      </c>
      <c r="M351" s="2">
        <f xml:space="preserve"> Ventes[[#This Row],[Prix de Vente HT]]*Tx_TVA</f>
        <v>97.050318750000002</v>
      </c>
      <c r="N351" s="2">
        <f>+Ventes[[#This Row],[Prix de Vente HT]]+Ventes[[#This Row],[Montant TVA]]</f>
        <v>601.20781875</v>
      </c>
    </row>
    <row r="352" spans="1:14">
      <c r="A352" t="str">
        <f>IF(Ventes[[#This Row],[Sale_Date]]=Ventes[[#This Row],[Sale_Date]],"ID_V "&amp;TEXT(B352,"YYYY MMDD")&amp;"-"&amp;TEXT(ROW(),"000"),"ID…")</f>
        <v>ID_V YYYY 02DD-352</v>
      </c>
      <c r="B352" s="26">
        <f t="shared" si="10"/>
        <v>45334</v>
      </c>
      <c r="C352" t="str">
        <f>_xlfn.XLOOKUP(Ventes[[#This Row],[Product_Name]],Tab_Produits[Product_Line],Tab_Produits[ID_Product],"Choisir Votre Produit")</f>
        <v>ID_P Foo 0004</v>
      </c>
      <c r="D352" s="27" t="s">
        <v>513</v>
      </c>
      <c r="E352" s="27" t="str">
        <f>+Tab_Clients[[#This Row],[Client_Name]]</f>
        <v>Deepak Reddy</v>
      </c>
      <c r="F352" s="27" t="str">
        <f>_xlfn.XLOOKUP(Ventes[[#This Row],[Client_Name]],Tab_Clients[Client_Name],Tab_Clients[Customer Type],"Nouveau")</f>
        <v>Normal</v>
      </c>
      <c r="G352" s="28">
        <v>9</v>
      </c>
      <c r="H352" s="6">
        <f>_xlfn.XLOOKUP(Ventes[[#This Row],[Product_Name]],Tab_Produits[Product_Line],Tab_Produits[Coût_Unitaire],"0")</f>
        <v>54.84</v>
      </c>
      <c r="I352" s="2">
        <f t="shared" si="11"/>
        <v>493.56000000000006</v>
      </c>
      <c r="J352" s="2">
        <f>IF(AND(WORKDAY(Ventes[[#This Row],[Sale_Date]],2)&gt;=5,Ventes[[#This Row],[Quantity]]&gt;=7,+Ventes[[#This Row],[Customer Type]]="Member"),-Ventes[[#This Row],[Prix_Vente]]*TX_Remise,0)</f>
        <v>0</v>
      </c>
      <c r="K352" s="2">
        <f>IF(AND(WEEKDAY(Ventes[[#This Row],[Sale_Date]],2)=7, Ventes[[#This Row],[Product_Price]]&gt;7), Ventes[[#This Row],[Prix_Vente]]*TauxMaj, 0)</f>
        <v>0</v>
      </c>
      <c r="L352" s="2">
        <f>SUM(Ventes[[#This Row],[Prix_Vente]:[Majoration]])</f>
        <v>493.56000000000006</v>
      </c>
      <c r="M352" s="2">
        <f xml:space="preserve"> Ventes[[#This Row],[Prix de Vente HT]]*Tx_TVA</f>
        <v>95.010300000000015</v>
      </c>
      <c r="N352" s="2">
        <f>+Ventes[[#This Row],[Prix de Vente HT]]+Ventes[[#This Row],[Montant TVA]]</f>
        <v>588.57030000000009</v>
      </c>
    </row>
    <row r="353" spans="1:14">
      <c r="A353" t="str">
        <f>IF(Ventes[[#This Row],[Sale_Date]]=Ventes[[#This Row],[Sale_Date]],"ID_V "&amp;TEXT(B353,"YYYY MMDD")&amp;"-"&amp;TEXT(ROW(),"000"),"ID…")</f>
        <v>ID_V YYYY 02DD-353</v>
      </c>
      <c r="B353" s="26">
        <f t="shared" si="10"/>
        <v>45334</v>
      </c>
      <c r="C353" t="str">
        <f>_xlfn.XLOOKUP(Ventes[[#This Row],[Product_Name]],Tab_Produits[Product_Line],Tab_Produits[ID_Product],"Choisir Votre Produit")</f>
        <v>ID_P Hom 0003</v>
      </c>
      <c r="D353" s="27" t="s">
        <v>512</v>
      </c>
      <c r="E353" s="27" t="str">
        <f>+Tab_Clients[[#This Row],[Client_Name]]</f>
        <v>Riya Sharma</v>
      </c>
      <c r="F353" s="27" t="str">
        <f>_xlfn.XLOOKUP(Ventes[[#This Row],[Client_Name]],Tab_Clients[Client_Name],Tab_Clients[Customer Type],"Nouveau")</f>
        <v>Normal</v>
      </c>
      <c r="G353" s="28">
        <v>5</v>
      </c>
      <c r="H353" s="6">
        <f>_xlfn.XLOOKUP(Ventes[[#This Row],[Product_Name]],Tab_Produits[Product_Line],Tab_Produits[Coût_Unitaire],"0")</f>
        <v>73.56</v>
      </c>
      <c r="I353" s="2">
        <f t="shared" si="11"/>
        <v>367.8</v>
      </c>
      <c r="J353" s="2">
        <f>IF(AND(WORKDAY(Ventes[[#This Row],[Sale_Date]],2)&gt;=5,Ventes[[#This Row],[Quantity]]&gt;=7,+Ventes[[#This Row],[Customer Type]]="Member"),-Ventes[[#This Row],[Prix_Vente]]*TX_Remise,0)</f>
        <v>0</v>
      </c>
      <c r="K353" s="2">
        <f>IF(AND(WEEKDAY(Ventes[[#This Row],[Sale_Date]],2)=7, Ventes[[#This Row],[Product_Price]]&gt;7), Ventes[[#This Row],[Prix_Vente]]*TauxMaj, 0)</f>
        <v>0</v>
      </c>
      <c r="L353" s="2">
        <f>SUM(Ventes[[#This Row],[Prix_Vente]:[Majoration]])</f>
        <v>367.8</v>
      </c>
      <c r="M353" s="2">
        <f xml:space="preserve"> Ventes[[#This Row],[Prix de Vente HT]]*Tx_TVA</f>
        <v>70.801500000000004</v>
      </c>
      <c r="N353" s="2">
        <f>+Ventes[[#This Row],[Prix de Vente HT]]+Ventes[[#This Row],[Montant TVA]]</f>
        <v>438.60149999999999</v>
      </c>
    </row>
    <row r="354" spans="1:14">
      <c r="A354" t="str">
        <f>IF(Ventes[[#This Row],[Sale_Date]]=Ventes[[#This Row],[Sale_Date]],"ID_V "&amp;TEXT(B354,"YYYY MMDD")&amp;"-"&amp;TEXT(ROW(),"000"),"ID…")</f>
        <v>ID_V YYYY 02DD-354</v>
      </c>
      <c r="B354" s="26">
        <f t="shared" si="10"/>
        <v>45335</v>
      </c>
      <c r="C354" t="str">
        <f>_xlfn.XLOOKUP(Ventes[[#This Row],[Product_Name]],Tab_Produits[Product_Line],Tab_Produits[ID_Product],"Choisir Votre Produit")</f>
        <v>ID_P Hom 0003</v>
      </c>
      <c r="D354" s="27" t="s">
        <v>512</v>
      </c>
      <c r="E354" s="27" t="str">
        <f>+Tab_Clients[[#This Row],[Client_Name]]</f>
        <v>Arjun Sharma</v>
      </c>
      <c r="F354" s="27" t="str">
        <f>_xlfn.XLOOKUP(Ventes[[#This Row],[Client_Name]],Tab_Clients[Client_Name],Tab_Clients[Customer Type],"Nouveau")</f>
        <v>Member</v>
      </c>
      <c r="G354" s="28">
        <v>7</v>
      </c>
      <c r="H354" s="6">
        <f>_xlfn.XLOOKUP(Ventes[[#This Row],[Product_Name]],Tab_Produits[Product_Line],Tab_Produits[Coût_Unitaire],"0")</f>
        <v>73.56</v>
      </c>
      <c r="I354" s="2">
        <f t="shared" si="11"/>
        <v>514.92000000000007</v>
      </c>
      <c r="J354" s="2">
        <f>IF(AND(WORKDAY(Ventes[[#This Row],[Sale_Date]],2)&gt;=5,Ventes[[#This Row],[Quantity]]&gt;=7,+Ventes[[#This Row],[Customer Type]]="Member"),-Ventes[[#This Row],[Prix_Vente]]*TX_Remise,0)</f>
        <v>-128.73000000000002</v>
      </c>
      <c r="K354" s="2">
        <f>IF(AND(WEEKDAY(Ventes[[#This Row],[Sale_Date]],2)=7, Ventes[[#This Row],[Product_Price]]&gt;7), Ventes[[#This Row],[Prix_Vente]]*TauxMaj, 0)</f>
        <v>0</v>
      </c>
      <c r="L354" s="2">
        <f>SUM(Ventes[[#This Row],[Prix_Vente]:[Majoration]])</f>
        <v>386.19000000000005</v>
      </c>
      <c r="M354" s="2">
        <f xml:space="preserve"> Ventes[[#This Row],[Prix de Vente HT]]*Tx_TVA</f>
        <v>74.341575000000006</v>
      </c>
      <c r="N354" s="2">
        <f>+Ventes[[#This Row],[Prix de Vente HT]]+Ventes[[#This Row],[Montant TVA]]</f>
        <v>460.53157500000009</v>
      </c>
    </row>
    <row r="355" spans="1:14">
      <c r="A355" t="str">
        <f>IF(Ventes[[#This Row],[Sale_Date]]=Ventes[[#This Row],[Sale_Date]],"ID_V "&amp;TEXT(B355,"YYYY MMDD")&amp;"-"&amp;TEXT(ROW(),"000"),"ID…")</f>
        <v>ID_V YYYY 02DD-355</v>
      </c>
      <c r="B355" s="26">
        <f t="shared" si="10"/>
        <v>45335</v>
      </c>
      <c r="C355" t="str">
        <f>_xlfn.XLOOKUP(Ventes[[#This Row],[Product_Name]],Tab_Produits[Product_Line],Tab_Produits[ID_Product],"Choisir Votre Produit")</f>
        <v>ID_P Hea 0001</v>
      </c>
      <c r="D355" s="27" t="s">
        <v>510</v>
      </c>
      <c r="E355" s="27" t="str">
        <f>+Tab_Clients[[#This Row],[Client_Name]]</f>
        <v>Neha Patel</v>
      </c>
      <c r="F355" s="27" t="str">
        <f>_xlfn.XLOOKUP(Ventes[[#This Row],[Client_Name]],Tab_Clients[Client_Name],Tab_Clients[Customer Type],"Nouveau")</f>
        <v>Member</v>
      </c>
      <c r="G355" s="28">
        <v>6</v>
      </c>
      <c r="H355" s="6">
        <f>_xlfn.XLOOKUP(Ventes[[#This Row],[Product_Name]],Tab_Produits[Product_Line],Tab_Produits[Coût_Unitaire],"0")</f>
        <v>74.69</v>
      </c>
      <c r="I355" s="2">
        <f t="shared" si="11"/>
        <v>448.14</v>
      </c>
      <c r="J355" s="2">
        <f>IF(AND(WORKDAY(Ventes[[#This Row],[Sale_Date]],2)&gt;=5,Ventes[[#This Row],[Quantity]]&gt;=7,+Ventes[[#This Row],[Customer Type]]="Member"),-Ventes[[#This Row],[Prix_Vente]]*TX_Remise,0)</f>
        <v>0</v>
      </c>
      <c r="K355" s="2">
        <f>IF(AND(WEEKDAY(Ventes[[#This Row],[Sale_Date]],2)=7, Ventes[[#This Row],[Product_Price]]&gt;7), Ventes[[#This Row],[Prix_Vente]]*TauxMaj, 0)</f>
        <v>0</v>
      </c>
      <c r="L355" s="2">
        <f>SUM(Ventes[[#This Row],[Prix_Vente]:[Majoration]])</f>
        <v>448.14</v>
      </c>
      <c r="M355" s="2">
        <f xml:space="preserve"> Ventes[[#This Row],[Prix de Vente HT]]*Tx_TVA</f>
        <v>86.266949999999994</v>
      </c>
      <c r="N355" s="2">
        <f>+Ventes[[#This Row],[Prix de Vente HT]]+Ventes[[#This Row],[Montant TVA]]</f>
        <v>534.40694999999994</v>
      </c>
    </row>
    <row r="356" spans="1:14">
      <c r="A356" t="str">
        <f>IF(Ventes[[#This Row],[Sale_Date]]=Ventes[[#This Row],[Sale_Date]],"ID_V "&amp;TEXT(B356,"YYYY MMDD")&amp;"-"&amp;TEXT(ROW(),"000"),"ID…")</f>
        <v>ID_V YYYY 02DD-356</v>
      </c>
      <c r="B356" s="26">
        <f t="shared" si="10"/>
        <v>45335</v>
      </c>
      <c r="C356" t="str">
        <f>_xlfn.XLOOKUP(Ventes[[#This Row],[Product_Name]],Tab_Produits[Product_Line],Tab_Produits[ID_Product],"Choisir Votre Produit")</f>
        <v>ID_P Foo 0004</v>
      </c>
      <c r="D356" s="27" t="s">
        <v>513</v>
      </c>
      <c r="E356" s="27" t="str">
        <f>+Tab_Clients[[#This Row],[Client_Name]]</f>
        <v>Aditya Agarwal</v>
      </c>
      <c r="F356" s="27" t="str">
        <f>_xlfn.XLOOKUP(Ventes[[#This Row],[Client_Name]],Tab_Clients[Client_Name],Tab_Clients[Customer Type],"Nouveau")</f>
        <v>Member</v>
      </c>
      <c r="G356" s="28">
        <v>7</v>
      </c>
      <c r="H356" s="6">
        <f>_xlfn.XLOOKUP(Ventes[[#This Row],[Product_Name]],Tab_Produits[Product_Line],Tab_Produits[Coût_Unitaire],"0")</f>
        <v>54.84</v>
      </c>
      <c r="I356" s="2">
        <f t="shared" si="11"/>
        <v>383.88</v>
      </c>
      <c r="J356" s="2">
        <f>IF(AND(WORKDAY(Ventes[[#This Row],[Sale_Date]],2)&gt;=5,Ventes[[#This Row],[Quantity]]&gt;=7,+Ventes[[#This Row],[Customer Type]]="Member"),-Ventes[[#This Row],[Prix_Vente]]*TX_Remise,0)</f>
        <v>-95.97</v>
      </c>
      <c r="K356" s="2">
        <f>IF(AND(WEEKDAY(Ventes[[#This Row],[Sale_Date]],2)=7, Ventes[[#This Row],[Product_Price]]&gt;7), Ventes[[#This Row],[Prix_Vente]]*TauxMaj, 0)</f>
        <v>0</v>
      </c>
      <c r="L356" s="2">
        <f>SUM(Ventes[[#This Row],[Prix_Vente]:[Majoration]])</f>
        <v>287.90999999999997</v>
      </c>
      <c r="M356" s="2">
        <f xml:space="preserve"> Ventes[[#This Row],[Prix de Vente HT]]*Tx_TVA</f>
        <v>55.422674999999998</v>
      </c>
      <c r="N356" s="2">
        <f>+Ventes[[#This Row],[Prix de Vente HT]]+Ventes[[#This Row],[Montant TVA]]</f>
        <v>343.33267499999999</v>
      </c>
    </row>
    <row r="357" spans="1:14">
      <c r="A357" t="str">
        <f>IF(Ventes[[#This Row],[Sale_Date]]=Ventes[[#This Row],[Sale_Date]],"ID_V "&amp;TEXT(B357,"YYYY MMDD")&amp;"-"&amp;TEXT(ROW(),"000"),"ID…")</f>
        <v>ID_V YYYY 02DD-357</v>
      </c>
      <c r="B357" s="26">
        <f t="shared" si="10"/>
        <v>45335</v>
      </c>
      <c r="C357" t="str">
        <f>_xlfn.XLOOKUP(Ventes[[#This Row],[Product_Name]],Tab_Produits[Product_Line],Tab_Produits[ID_Product],"Choisir Votre Produit")</f>
        <v>ID_P Hom 0003</v>
      </c>
      <c r="D357" s="27" t="s">
        <v>512</v>
      </c>
      <c r="E357" s="27" t="str">
        <f>+Tab_Clients[[#This Row],[Client_Name]]</f>
        <v>Neha Mehta</v>
      </c>
      <c r="F357" s="27" t="str">
        <f>_xlfn.XLOOKUP(Ventes[[#This Row],[Client_Name]],Tab_Clients[Client_Name],Tab_Clients[Customer Type],"Nouveau")</f>
        <v>Normal</v>
      </c>
      <c r="G357" s="28">
        <v>9</v>
      </c>
      <c r="H357" s="6">
        <f>_xlfn.XLOOKUP(Ventes[[#This Row],[Product_Name]],Tab_Produits[Product_Line],Tab_Produits[Coût_Unitaire],"0")</f>
        <v>73.56</v>
      </c>
      <c r="I357" s="2">
        <f t="shared" si="11"/>
        <v>662.04</v>
      </c>
      <c r="J357" s="2">
        <f>IF(AND(WORKDAY(Ventes[[#This Row],[Sale_Date]],2)&gt;=5,Ventes[[#This Row],[Quantity]]&gt;=7,+Ventes[[#This Row],[Customer Type]]="Member"),-Ventes[[#This Row],[Prix_Vente]]*TX_Remise,0)</f>
        <v>0</v>
      </c>
      <c r="K357" s="2">
        <f>IF(AND(WEEKDAY(Ventes[[#This Row],[Sale_Date]],2)=7, Ventes[[#This Row],[Product_Price]]&gt;7), Ventes[[#This Row],[Prix_Vente]]*TauxMaj, 0)</f>
        <v>0</v>
      </c>
      <c r="L357" s="2">
        <f>SUM(Ventes[[#This Row],[Prix_Vente]:[Majoration]])</f>
        <v>662.04</v>
      </c>
      <c r="M357" s="2">
        <f xml:space="preserve"> Ventes[[#This Row],[Prix de Vente HT]]*Tx_TVA</f>
        <v>127.4427</v>
      </c>
      <c r="N357" s="2">
        <f>+Ventes[[#This Row],[Prix de Vente HT]]+Ventes[[#This Row],[Montant TVA]]</f>
        <v>789.48270000000002</v>
      </c>
    </row>
    <row r="358" spans="1:14">
      <c r="A358" t="str">
        <f>IF(Ventes[[#This Row],[Sale_Date]]=Ventes[[#This Row],[Sale_Date]],"ID_V "&amp;TEXT(B358,"YYYY MMDD")&amp;"-"&amp;TEXT(ROW(),"000"),"ID…")</f>
        <v>ID_V YYYY 02DD-358</v>
      </c>
      <c r="B358" s="26">
        <f t="shared" si="10"/>
        <v>45336</v>
      </c>
      <c r="C358" t="str">
        <f>_xlfn.XLOOKUP(Ventes[[#This Row],[Product_Name]],Tab_Produits[Product_Line],Tab_Produits[ID_Product],"Choisir Votre Produit")</f>
        <v>ID_P Hom 0003</v>
      </c>
      <c r="D358" s="27" t="s">
        <v>512</v>
      </c>
      <c r="E358" s="27" t="str">
        <f>+Tab_Clients[[#This Row],[Client_Name]]</f>
        <v>Riya Kapoor</v>
      </c>
      <c r="F358" s="27" t="str">
        <f>_xlfn.XLOOKUP(Ventes[[#This Row],[Client_Name]],Tab_Clients[Client_Name],Tab_Clients[Customer Type],"Nouveau")</f>
        <v>Normal</v>
      </c>
      <c r="G358" s="28">
        <v>7</v>
      </c>
      <c r="H358" s="6">
        <f>_xlfn.XLOOKUP(Ventes[[#This Row],[Product_Name]],Tab_Produits[Product_Line],Tab_Produits[Coût_Unitaire],"0")</f>
        <v>73.56</v>
      </c>
      <c r="I358" s="2">
        <f t="shared" si="11"/>
        <v>514.92000000000007</v>
      </c>
      <c r="J358" s="2">
        <f>IF(AND(WORKDAY(Ventes[[#This Row],[Sale_Date]],2)&gt;=5,Ventes[[#This Row],[Quantity]]&gt;=7,+Ventes[[#This Row],[Customer Type]]="Member"),-Ventes[[#This Row],[Prix_Vente]]*TX_Remise,0)</f>
        <v>0</v>
      </c>
      <c r="K358" s="2">
        <f>IF(AND(WEEKDAY(Ventes[[#This Row],[Sale_Date]],2)=7, Ventes[[#This Row],[Product_Price]]&gt;7), Ventes[[#This Row],[Prix_Vente]]*TauxMaj, 0)</f>
        <v>0</v>
      </c>
      <c r="L358" s="2">
        <f>SUM(Ventes[[#This Row],[Prix_Vente]:[Majoration]])</f>
        <v>514.92000000000007</v>
      </c>
      <c r="M358" s="2">
        <f xml:space="preserve"> Ventes[[#This Row],[Prix de Vente HT]]*Tx_TVA</f>
        <v>99.122100000000017</v>
      </c>
      <c r="N358" s="2">
        <f>+Ventes[[#This Row],[Prix de Vente HT]]+Ventes[[#This Row],[Montant TVA]]</f>
        <v>614.04210000000012</v>
      </c>
    </row>
    <row r="359" spans="1:14">
      <c r="A359" t="str">
        <f>IF(Ventes[[#This Row],[Sale_Date]]=Ventes[[#This Row],[Sale_Date]],"ID_V "&amp;TEXT(B359,"YYYY MMDD")&amp;"-"&amp;TEXT(ROW(),"000"),"ID…")</f>
        <v>ID_V YYYY 02DD-359</v>
      </c>
      <c r="B359" s="26">
        <f t="shared" si="10"/>
        <v>45336</v>
      </c>
      <c r="C359" t="str">
        <f>_xlfn.XLOOKUP(Ventes[[#This Row],[Product_Name]],Tab_Produits[Product_Line],Tab_Produits[ID_Product],"Choisir Votre Produit")</f>
        <v>ID_P Hea 0001</v>
      </c>
      <c r="D359" s="27" t="s">
        <v>510</v>
      </c>
      <c r="E359" s="27" t="str">
        <f>+Tab_Clients[[#This Row],[Client_Name]]</f>
        <v>Deepak Iyer</v>
      </c>
      <c r="F359" s="27" t="str">
        <f>_xlfn.XLOOKUP(Ventes[[#This Row],[Client_Name]],Tab_Clients[Client_Name],Tab_Clients[Customer Type],"Nouveau")</f>
        <v>Member</v>
      </c>
      <c r="G359" s="28">
        <v>8</v>
      </c>
      <c r="H359" s="6">
        <f>_xlfn.XLOOKUP(Ventes[[#This Row],[Product_Name]],Tab_Produits[Product_Line],Tab_Produits[Coût_Unitaire],"0")</f>
        <v>74.69</v>
      </c>
      <c r="I359" s="2">
        <f t="shared" si="11"/>
        <v>597.52</v>
      </c>
      <c r="J359" s="2">
        <f>IF(AND(WORKDAY(Ventes[[#This Row],[Sale_Date]],2)&gt;=5,Ventes[[#This Row],[Quantity]]&gt;=7,+Ventes[[#This Row],[Customer Type]]="Member"),-Ventes[[#This Row],[Prix_Vente]]*TX_Remise,0)</f>
        <v>-149.38</v>
      </c>
      <c r="K359" s="2">
        <f>IF(AND(WEEKDAY(Ventes[[#This Row],[Sale_Date]],2)=7, Ventes[[#This Row],[Product_Price]]&gt;7), Ventes[[#This Row],[Prix_Vente]]*TauxMaj, 0)</f>
        <v>0</v>
      </c>
      <c r="L359" s="2">
        <f>SUM(Ventes[[#This Row],[Prix_Vente]:[Majoration]])</f>
        <v>448.14</v>
      </c>
      <c r="M359" s="2">
        <f xml:space="preserve"> Ventes[[#This Row],[Prix de Vente HT]]*Tx_TVA</f>
        <v>86.266949999999994</v>
      </c>
      <c r="N359" s="2">
        <f>+Ventes[[#This Row],[Prix de Vente HT]]+Ventes[[#This Row],[Montant TVA]]</f>
        <v>534.40694999999994</v>
      </c>
    </row>
    <row r="360" spans="1:14">
      <c r="A360" t="str">
        <f>IF(Ventes[[#This Row],[Sale_Date]]=Ventes[[#This Row],[Sale_Date]],"ID_V "&amp;TEXT(B360,"YYYY MMDD")&amp;"-"&amp;TEXT(ROW(),"000"),"ID…")</f>
        <v>ID_V YYYY 02DD-360</v>
      </c>
      <c r="B360" s="26">
        <f t="shared" si="10"/>
        <v>45336</v>
      </c>
      <c r="C360" t="str">
        <f>_xlfn.XLOOKUP(Ventes[[#This Row],[Product_Name]],Tab_Produits[Product_Line],Tab_Produits[ID_Product],"Choisir Votre Produit")</f>
        <v>ID_P Foo 0004</v>
      </c>
      <c r="D360" s="27" t="s">
        <v>513</v>
      </c>
      <c r="E360" s="27" t="str">
        <f>+Tab_Clients[[#This Row],[Client_Name]]</f>
        <v>Pooja Banerjee</v>
      </c>
      <c r="F360" s="27" t="str">
        <f>_xlfn.XLOOKUP(Ventes[[#This Row],[Client_Name]],Tab_Clients[Client_Name],Tab_Clients[Customer Type],"Nouveau")</f>
        <v>Member</v>
      </c>
      <c r="G360" s="28">
        <v>7</v>
      </c>
      <c r="H360" s="6">
        <f>_xlfn.XLOOKUP(Ventes[[#This Row],[Product_Name]],Tab_Produits[Product_Line],Tab_Produits[Coût_Unitaire],"0")</f>
        <v>54.84</v>
      </c>
      <c r="I360" s="2">
        <f t="shared" si="11"/>
        <v>383.88</v>
      </c>
      <c r="J360" s="2">
        <f>IF(AND(WORKDAY(Ventes[[#This Row],[Sale_Date]],2)&gt;=5,Ventes[[#This Row],[Quantity]]&gt;=7,+Ventes[[#This Row],[Customer Type]]="Member"),-Ventes[[#This Row],[Prix_Vente]]*TX_Remise,0)</f>
        <v>-95.97</v>
      </c>
      <c r="K360" s="2">
        <f>IF(AND(WEEKDAY(Ventes[[#This Row],[Sale_Date]],2)=7, Ventes[[#This Row],[Product_Price]]&gt;7), Ventes[[#This Row],[Prix_Vente]]*TauxMaj, 0)</f>
        <v>0</v>
      </c>
      <c r="L360" s="2">
        <f>SUM(Ventes[[#This Row],[Prix_Vente]:[Majoration]])</f>
        <v>287.90999999999997</v>
      </c>
      <c r="M360" s="2">
        <f xml:space="preserve"> Ventes[[#This Row],[Prix de Vente HT]]*Tx_TVA</f>
        <v>55.422674999999998</v>
      </c>
      <c r="N360" s="2">
        <f>+Ventes[[#This Row],[Prix de Vente HT]]+Ventes[[#This Row],[Montant TVA]]</f>
        <v>343.33267499999999</v>
      </c>
    </row>
    <row r="361" spans="1:14">
      <c r="A361" t="str">
        <f>IF(Ventes[[#This Row],[Sale_Date]]=Ventes[[#This Row],[Sale_Date]],"ID_V "&amp;TEXT(B361,"YYYY MMDD")&amp;"-"&amp;TEXT(ROW(),"000"),"ID…")</f>
        <v>ID_V YYYY 02DD-361</v>
      </c>
      <c r="B361" s="26">
        <f t="shared" si="10"/>
        <v>45336</v>
      </c>
      <c r="C361" t="str">
        <f>_xlfn.XLOOKUP(Ventes[[#This Row],[Product_Name]],Tab_Produits[Product_Line],Tab_Produits[ID_Product],"Choisir Votre Produit")</f>
        <v>ID_P Hom 0003</v>
      </c>
      <c r="D361" s="27" t="s">
        <v>512</v>
      </c>
      <c r="E361" s="27" t="str">
        <f>+Tab_Clients[[#This Row],[Client_Name]]</f>
        <v>Isha Verma</v>
      </c>
      <c r="F361" s="27" t="str">
        <f>_xlfn.XLOOKUP(Ventes[[#This Row],[Client_Name]],Tab_Clients[Client_Name],Tab_Clients[Customer Type],"Nouveau")</f>
        <v>Member</v>
      </c>
      <c r="G361" s="28">
        <v>4</v>
      </c>
      <c r="H361" s="6">
        <f>_xlfn.XLOOKUP(Ventes[[#This Row],[Product_Name]],Tab_Produits[Product_Line],Tab_Produits[Coût_Unitaire],"0")</f>
        <v>73.56</v>
      </c>
      <c r="I361" s="2">
        <f t="shared" si="11"/>
        <v>294.24</v>
      </c>
      <c r="J361" s="2">
        <f>IF(AND(WORKDAY(Ventes[[#This Row],[Sale_Date]],2)&gt;=5,Ventes[[#This Row],[Quantity]]&gt;=7,+Ventes[[#This Row],[Customer Type]]="Member"),-Ventes[[#This Row],[Prix_Vente]]*TX_Remise,0)</f>
        <v>0</v>
      </c>
      <c r="K361" s="2">
        <f>IF(AND(WEEKDAY(Ventes[[#This Row],[Sale_Date]],2)=7, Ventes[[#This Row],[Product_Price]]&gt;7), Ventes[[#This Row],[Prix_Vente]]*TauxMaj, 0)</f>
        <v>0</v>
      </c>
      <c r="L361" s="2">
        <f>SUM(Ventes[[#This Row],[Prix_Vente]:[Majoration]])</f>
        <v>294.24</v>
      </c>
      <c r="M361" s="2">
        <f xml:space="preserve"> Ventes[[#This Row],[Prix de Vente HT]]*Tx_TVA</f>
        <v>56.641200000000005</v>
      </c>
      <c r="N361" s="2">
        <f>+Ventes[[#This Row],[Prix de Vente HT]]+Ventes[[#This Row],[Montant TVA]]</f>
        <v>350.88120000000004</v>
      </c>
    </row>
    <row r="362" spans="1:14">
      <c r="A362" t="str">
        <f>IF(Ventes[[#This Row],[Sale_Date]]=Ventes[[#This Row],[Sale_Date]],"ID_V "&amp;TEXT(B362,"YYYY MMDD")&amp;"-"&amp;TEXT(ROW(),"000"),"ID…")</f>
        <v>ID_V YYYY 02DD-362</v>
      </c>
      <c r="B362" s="26">
        <f t="shared" si="10"/>
        <v>45337</v>
      </c>
      <c r="C362" t="str">
        <f>_xlfn.XLOOKUP(Ventes[[#This Row],[Product_Name]],Tab_Produits[Product_Line],Tab_Produits[ID_Product],"Choisir Votre Produit")</f>
        <v>ID_P Foo 0004</v>
      </c>
      <c r="D362" s="27" t="s">
        <v>513</v>
      </c>
      <c r="E362" s="27" t="str">
        <f>+Tab_Clients[[#This Row],[Client_Name]]</f>
        <v>Vivaan Gupta</v>
      </c>
      <c r="F362" s="27" t="str">
        <f>_xlfn.XLOOKUP(Ventes[[#This Row],[Client_Name]],Tab_Clients[Client_Name],Tab_Clients[Customer Type],"Nouveau")</f>
        <v>Normal</v>
      </c>
      <c r="G362" s="28">
        <v>7</v>
      </c>
      <c r="H362" s="6">
        <f>_xlfn.XLOOKUP(Ventes[[#This Row],[Product_Name]],Tab_Produits[Product_Line],Tab_Produits[Coût_Unitaire],"0")</f>
        <v>54.84</v>
      </c>
      <c r="I362" s="2">
        <f t="shared" si="11"/>
        <v>383.88</v>
      </c>
      <c r="J362" s="2">
        <f>IF(AND(WORKDAY(Ventes[[#This Row],[Sale_Date]],2)&gt;=5,Ventes[[#This Row],[Quantity]]&gt;=7,+Ventes[[#This Row],[Customer Type]]="Member"),-Ventes[[#This Row],[Prix_Vente]]*TX_Remise,0)</f>
        <v>0</v>
      </c>
      <c r="K362" s="2">
        <f>IF(AND(WEEKDAY(Ventes[[#This Row],[Sale_Date]],2)=7, Ventes[[#This Row],[Product_Price]]&gt;7), Ventes[[#This Row],[Prix_Vente]]*TauxMaj, 0)</f>
        <v>0</v>
      </c>
      <c r="L362" s="2">
        <f>SUM(Ventes[[#This Row],[Prix_Vente]:[Majoration]])</f>
        <v>383.88</v>
      </c>
      <c r="M362" s="2">
        <f xml:space="preserve"> Ventes[[#This Row],[Prix de Vente HT]]*Tx_TVA</f>
        <v>73.896900000000002</v>
      </c>
      <c r="N362" s="2">
        <f>+Ventes[[#This Row],[Prix de Vente HT]]+Ventes[[#This Row],[Montant TVA]]</f>
        <v>457.77690000000001</v>
      </c>
    </row>
    <row r="363" spans="1:14">
      <c r="A363" t="str">
        <f>IF(Ventes[[#This Row],[Sale_Date]]=Ventes[[#This Row],[Sale_Date]],"ID_V "&amp;TEXT(B363,"YYYY MMDD")&amp;"-"&amp;TEXT(ROW(),"000"),"ID…")</f>
        <v>ID_V YYYY 02DD-363</v>
      </c>
      <c r="B363" s="26">
        <f t="shared" si="10"/>
        <v>45337</v>
      </c>
      <c r="C363" t="str">
        <f>_xlfn.XLOOKUP(Ventes[[#This Row],[Product_Name]],Tab_Produits[Product_Line],Tab_Produits[ID_Product],"Choisir Votre Produit")</f>
        <v>ID_P Hom 0003</v>
      </c>
      <c r="D363" s="27" t="s">
        <v>512</v>
      </c>
      <c r="E363" s="27" t="str">
        <f>+Tab_Clients[[#This Row],[Client_Name]]</f>
        <v>Priya Mukherjee</v>
      </c>
      <c r="F363" s="27" t="str">
        <f>_xlfn.XLOOKUP(Ventes[[#This Row],[Client_Name]],Tab_Clients[Client_Name],Tab_Clients[Customer Type],"Nouveau")</f>
        <v>Member</v>
      </c>
      <c r="G363" s="28">
        <v>2</v>
      </c>
      <c r="H363" s="6">
        <f>_xlfn.XLOOKUP(Ventes[[#This Row],[Product_Name]],Tab_Produits[Product_Line],Tab_Produits[Coût_Unitaire],"0")</f>
        <v>73.56</v>
      </c>
      <c r="I363" s="2">
        <f t="shared" si="11"/>
        <v>147.12</v>
      </c>
      <c r="J363" s="2">
        <f>IF(AND(WORKDAY(Ventes[[#This Row],[Sale_Date]],2)&gt;=5,Ventes[[#This Row],[Quantity]]&gt;=7,+Ventes[[#This Row],[Customer Type]]="Member"),-Ventes[[#This Row],[Prix_Vente]]*TX_Remise,0)</f>
        <v>0</v>
      </c>
      <c r="K363" s="2">
        <f>IF(AND(WEEKDAY(Ventes[[#This Row],[Sale_Date]],2)=7, Ventes[[#This Row],[Product_Price]]&gt;7), Ventes[[#This Row],[Prix_Vente]]*TauxMaj, 0)</f>
        <v>0</v>
      </c>
      <c r="L363" s="2">
        <f>SUM(Ventes[[#This Row],[Prix_Vente]:[Majoration]])</f>
        <v>147.12</v>
      </c>
      <c r="M363" s="2">
        <f xml:space="preserve"> Ventes[[#This Row],[Prix de Vente HT]]*Tx_TVA</f>
        <v>28.320600000000002</v>
      </c>
      <c r="N363" s="2">
        <f>+Ventes[[#This Row],[Prix de Vente HT]]+Ventes[[#This Row],[Montant TVA]]</f>
        <v>175.44060000000002</v>
      </c>
    </row>
    <row r="364" spans="1:14">
      <c r="A364" t="str">
        <f>IF(Ventes[[#This Row],[Sale_Date]]=Ventes[[#This Row],[Sale_Date]],"ID_V "&amp;TEXT(B364,"YYYY MMDD")&amp;"-"&amp;TEXT(ROW(),"000"),"ID…")</f>
        <v>ID_V YYYY 02DD-364</v>
      </c>
      <c r="B364" s="26">
        <f t="shared" si="10"/>
        <v>45337</v>
      </c>
      <c r="C364" t="str">
        <f>_xlfn.XLOOKUP(Ventes[[#This Row],[Product_Name]],Tab_Produits[Product_Line],Tab_Produits[ID_Product],"Choisir Votre Produit")</f>
        <v>ID_P Hom 0003</v>
      </c>
      <c r="D364" s="27" t="s">
        <v>512</v>
      </c>
      <c r="E364" s="27" t="str">
        <f>+Tab_Clients[[#This Row],[Client_Name]]</f>
        <v>Meera Mukherjee</v>
      </c>
      <c r="F364" s="27" t="str">
        <f>_xlfn.XLOOKUP(Ventes[[#This Row],[Client_Name]],Tab_Clients[Client_Name],Tab_Clients[Customer Type],"Nouveau")</f>
        <v>Member</v>
      </c>
      <c r="G364" s="28">
        <v>8</v>
      </c>
      <c r="H364" s="6">
        <f>_xlfn.XLOOKUP(Ventes[[#This Row],[Product_Name]],Tab_Produits[Product_Line],Tab_Produits[Coût_Unitaire],"0")</f>
        <v>73.56</v>
      </c>
      <c r="I364" s="2">
        <f t="shared" si="11"/>
        <v>588.48</v>
      </c>
      <c r="J364" s="2">
        <f>IF(AND(WORKDAY(Ventes[[#This Row],[Sale_Date]],2)&gt;=5,Ventes[[#This Row],[Quantity]]&gt;=7,+Ventes[[#This Row],[Customer Type]]="Member"),-Ventes[[#This Row],[Prix_Vente]]*TX_Remise,0)</f>
        <v>-147.12</v>
      </c>
      <c r="K364" s="2">
        <f>IF(AND(WEEKDAY(Ventes[[#This Row],[Sale_Date]],2)=7, Ventes[[#This Row],[Product_Price]]&gt;7), Ventes[[#This Row],[Prix_Vente]]*TauxMaj, 0)</f>
        <v>0</v>
      </c>
      <c r="L364" s="2">
        <f>SUM(Ventes[[#This Row],[Prix_Vente]:[Majoration]])</f>
        <v>441.36</v>
      </c>
      <c r="M364" s="2">
        <f xml:space="preserve"> Ventes[[#This Row],[Prix de Vente HT]]*Tx_TVA</f>
        <v>84.961800000000011</v>
      </c>
      <c r="N364" s="2">
        <f>+Ventes[[#This Row],[Prix de Vente HT]]+Ventes[[#This Row],[Montant TVA]]</f>
        <v>526.32180000000005</v>
      </c>
    </row>
    <row r="365" spans="1:14">
      <c r="A365" t="str">
        <f>IF(Ventes[[#This Row],[Sale_Date]]=Ventes[[#This Row],[Sale_Date]],"ID_V "&amp;TEXT(B365,"YYYY MMDD")&amp;"-"&amp;TEXT(ROW(),"000"),"ID…")</f>
        <v>ID_V YYYY 02DD-365</v>
      </c>
      <c r="B365" s="26">
        <f t="shared" si="10"/>
        <v>45337</v>
      </c>
      <c r="C365" t="str">
        <f>_xlfn.XLOOKUP(Ventes[[#This Row],[Product_Name]],Tab_Produits[Product_Line],Tab_Produits[ID_Product],"Choisir Votre Produit")</f>
        <v>ID_P Hea 0001</v>
      </c>
      <c r="D365" s="27" t="s">
        <v>510</v>
      </c>
      <c r="E365" s="27" t="str">
        <f>+Tab_Clients[[#This Row],[Client_Name]]</f>
        <v>Vivaan Nair</v>
      </c>
      <c r="F365" s="27" t="str">
        <f>_xlfn.XLOOKUP(Ventes[[#This Row],[Client_Name]],Tab_Clients[Client_Name],Tab_Clients[Customer Type],"Nouveau")</f>
        <v>Normal</v>
      </c>
      <c r="G365" s="28">
        <v>1</v>
      </c>
      <c r="H365" s="6">
        <f>_xlfn.XLOOKUP(Ventes[[#This Row],[Product_Name]],Tab_Produits[Product_Line],Tab_Produits[Coût_Unitaire],"0")</f>
        <v>74.69</v>
      </c>
      <c r="I365" s="2">
        <f t="shared" si="11"/>
        <v>74.69</v>
      </c>
      <c r="J365" s="2">
        <f>IF(AND(WORKDAY(Ventes[[#This Row],[Sale_Date]],2)&gt;=5,Ventes[[#This Row],[Quantity]]&gt;=7,+Ventes[[#This Row],[Customer Type]]="Member"),-Ventes[[#This Row],[Prix_Vente]]*TX_Remise,0)</f>
        <v>0</v>
      </c>
      <c r="K365" s="2">
        <f>IF(AND(WEEKDAY(Ventes[[#This Row],[Sale_Date]],2)=7, Ventes[[#This Row],[Product_Price]]&gt;7), Ventes[[#This Row],[Prix_Vente]]*TauxMaj, 0)</f>
        <v>0</v>
      </c>
      <c r="L365" s="2">
        <f>SUM(Ventes[[#This Row],[Prix_Vente]:[Majoration]])</f>
        <v>74.69</v>
      </c>
      <c r="M365" s="2">
        <f xml:space="preserve"> Ventes[[#This Row],[Prix de Vente HT]]*Tx_TVA</f>
        <v>14.377825</v>
      </c>
      <c r="N365" s="2">
        <f>+Ventes[[#This Row],[Prix de Vente HT]]+Ventes[[#This Row],[Montant TVA]]</f>
        <v>89.067824999999999</v>
      </c>
    </row>
    <row r="366" spans="1:14">
      <c r="A366" t="str">
        <f>IF(Ventes[[#This Row],[Sale_Date]]=Ventes[[#This Row],[Sale_Date]],"ID_V "&amp;TEXT(B366,"YYYY MMDD")&amp;"-"&amp;TEXT(ROW(),"000"),"ID…")</f>
        <v>ID_V YYYY 02DD-366</v>
      </c>
      <c r="B366" s="26">
        <f t="shared" si="10"/>
        <v>45338</v>
      </c>
      <c r="C366" t="str">
        <f>_xlfn.XLOOKUP(Ventes[[#This Row],[Product_Name]],Tab_Produits[Product_Line],Tab_Produits[ID_Product],"Choisir Votre Produit")</f>
        <v>ID_P Foo 0004</v>
      </c>
      <c r="D366" s="27" t="s">
        <v>513</v>
      </c>
      <c r="E366" s="27" t="str">
        <f>+Tab_Clients[[#This Row],[Client_Name]]</f>
        <v>Rakesh Bansal</v>
      </c>
      <c r="F366" s="27" t="str">
        <f>_xlfn.XLOOKUP(Ventes[[#This Row],[Client_Name]],Tab_Clients[Client_Name],Tab_Clients[Customer Type],"Nouveau")</f>
        <v>Member</v>
      </c>
      <c r="G366" s="28">
        <v>5</v>
      </c>
      <c r="H366" s="6">
        <f>_xlfn.XLOOKUP(Ventes[[#This Row],[Product_Name]],Tab_Produits[Product_Line],Tab_Produits[Coût_Unitaire],"0")</f>
        <v>54.84</v>
      </c>
      <c r="I366" s="2">
        <f t="shared" si="11"/>
        <v>274.20000000000005</v>
      </c>
      <c r="J366" s="2">
        <f>IF(AND(WORKDAY(Ventes[[#This Row],[Sale_Date]],2)&gt;=5,Ventes[[#This Row],[Quantity]]&gt;=7,+Ventes[[#This Row],[Customer Type]]="Member"),-Ventes[[#This Row],[Prix_Vente]]*TX_Remise,0)</f>
        <v>0</v>
      </c>
      <c r="K366" s="2">
        <f>IF(AND(WEEKDAY(Ventes[[#This Row],[Sale_Date]],2)=7, Ventes[[#This Row],[Product_Price]]&gt;7), Ventes[[#This Row],[Prix_Vente]]*TauxMaj, 0)</f>
        <v>0</v>
      </c>
      <c r="L366" s="2">
        <f>SUM(Ventes[[#This Row],[Prix_Vente]:[Majoration]])</f>
        <v>274.20000000000005</v>
      </c>
      <c r="M366" s="2">
        <f xml:space="preserve"> Ventes[[#This Row],[Prix de Vente HT]]*Tx_TVA</f>
        <v>52.783500000000011</v>
      </c>
      <c r="N366" s="2">
        <f>+Ventes[[#This Row],[Prix de Vente HT]]+Ventes[[#This Row],[Montant TVA]]</f>
        <v>326.98350000000005</v>
      </c>
    </row>
    <row r="367" spans="1:14">
      <c r="A367" t="str">
        <f>IF(Ventes[[#This Row],[Sale_Date]]=Ventes[[#This Row],[Sale_Date]],"ID_V "&amp;TEXT(B367,"YYYY MMDD")&amp;"-"&amp;TEXT(ROW(),"000"),"ID…")</f>
        <v>ID_V YYYY 02DD-367</v>
      </c>
      <c r="B367" s="26">
        <f t="shared" si="10"/>
        <v>45338</v>
      </c>
      <c r="C367" t="str">
        <f>_xlfn.XLOOKUP(Ventes[[#This Row],[Product_Name]],Tab_Produits[Product_Line],Tab_Produits[ID_Product],"Choisir Votre Produit")</f>
        <v>ID_P Hom 0003</v>
      </c>
      <c r="D367" s="27" t="s">
        <v>512</v>
      </c>
      <c r="E367" s="27" t="str">
        <f>+Tab_Clients[[#This Row],[Client_Name]]</f>
        <v>Aarav Reddy</v>
      </c>
      <c r="F367" s="27" t="str">
        <f>_xlfn.XLOOKUP(Ventes[[#This Row],[Client_Name]],Tab_Clients[Client_Name],Tab_Clients[Customer Type],"Nouveau")</f>
        <v>Member</v>
      </c>
      <c r="G367" s="28">
        <v>9</v>
      </c>
      <c r="H367" s="6">
        <f>_xlfn.XLOOKUP(Ventes[[#This Row],[Product_Name]],Tab_Produits[Product_Line],Tab_Produits[Coût_Unitaire],"0")</f>
        <v>73.56</v>
      </c>
      <c r="I367" s="2">
        <f t="shared" si="11"/>
        <v>662.04</v>
      </c>
      <c r="J367" s="2">
        <f>IF(AND(WORKDAY(Ventes[[#This Row],[Sale_Date]],2)&gt;=5,Ventes[[#This Row],[Quantity]]&gt;=7,+Ventes[[#This Row],[Customer Type]]="Member"),-Ventes[[#This Row],[Prix_Vente]]*TX_Remise,0)</f>
        <v>-165.51</v>
      </c>
      <c r="K367" s="2">
        <f>IF(AND(WEEKDAY(Ventes[[#This Row],[Sale_Date]],2)=7, Ventes[[#This Row],[Product_Price]]&gt;7), Ventes[[#This Row],[Prix_Vente]]*TauxMaj, 0)</f>
        <v>0</v>
      </c>
      <c r="L367" s="2">
        <f>SUM(Ventes[[#This Row],[Prix_Vente]:[Majoration]])</f>
        <v>496.53</v>
      </c>
      <c r="M367" s="2">
        <f xml:space="preserve"> Ventes[[#This Row],[Prix de Vente HT]]*Tx_TVA</f>
        <v>95.582025000000002</v>
      </c>
      <c r="N367" s="2">
        <f>+Ventes[[#This Row],[Prix de Vente HT]]+Ventes[[#This Row],[Montant TVA]]</f>
        <v>592.11202500000002</v>
      </c>
    </row>
    <row r="368" spans="1:14">
      <c r="A368" t="str">
        <f>IF(Ventes[[#This Row],[Sale_Date]]=Ventes[[#This Row],[Sale_Date]],"ID_V "&amp;TEXT(B368,"YYYY MMDD")&amp;"-"&amp;TEXT(ROW(),"000"),"ID…")</f>
        <v>ID_V YYYY 02DD-368</v>
      </c>
      <c r="B368" s="26">
        <f t="shared" si="10"/>
        <v>45338</v>
      </c>
      <c r="C368" t="str">
        <f>_xlfn.XLOOKUP(Ventes[[#This Row],[Product_Name]],Tab_Produits[Product_Line],Tab_Produits[ID_Product],"Choisir Votre Produit")</f>
        <v>ID_P Hom 0003</v>
      </c>
      <c r="D368" s="27" t="s">
        <v>512</v>
      </c>
      <c r="E368" s="27" t="str">
        <f>+Tab_Clients[[#This Row],[Client_Name]]</f>
        <v>Amit Gupta</v>
      </c>
      <c r="F368" s="27" t="str">
        <f>_xlfn.XLOOKUP(Ventes[[#This Row],[Client_Name]],Tab_Clients[Client_Name],Tab_Clients[Customer Type],"Nouveau")</f>
        <v>Member</v>
      </c>
      <c r="G368" s="28">
        <v>4</v>
      </c>
      <c r="H368" s="6">
        <f>_xlfn.XLOOKUP(Ventes[[#This Row],[Product_Name]],Tab_Produits[Product_Line],Tab_Produits[Coût_Unitaire],"0")</f>
        <v>73.56</v>
      </c>
      <c r="I368" s="2">
        <f t="shared" si="11"/>
        <v>294.24</v>
      </c>
      <c r="J368" s="2">
        <f>IF(AND(WORKDAY(Ventes[[#This Row],[Sale_Date]],2)&gt;=5,Ventes[[#This Row],[Quantity]]&gt;=7,+Ventes[[#This Row],[Customer Type]]="Member"),-Ventes[[#This Row],[Prix_Vente]]*TX_Remise,0)</f>
        <v>0</v>
      </c>
      <c r="K368" s="2">
        <f>IF(AND(WEEKDAY(Ventes[[#This Row],[Sale_Date]],2)=7, Ventes[[#This Row],[Product_Price]]&gt;7), Ventes[[#This Row],[Prix_Vente]]*TauxMaj, 0)</f>
        <v>0</v>
      </c>
      <c r="L368" s="2">
        <f>SUM(Ventes[[#This Row],[Prix_Vente]:[Majoration]])</f>
        <v>294.24</v>
      </c>
      <c r="M368" s="2">
        <f xml:space="preserve"> Ventes[[#This Row],[Prix de Vente HT]]*Tx_TVA</f>
        <v>56.641200000000005</v>
      </c>
      <c r="N368" s="2">
        <f>+Ventes[[#This Row],[Prix de Vente HT]]+Ventes[[#This Row],[Montant TVA]]</f>
        <v>350.88120000000004</v>
      </c>
    </row>
    <row r="369" spans="1:14">
      <c r="A369" t="str">
        <f>IF(Ventes[[#This Row],[Sale_Date]]=Ventes[[#This Row],[Sale_Date]],"ID_V "&amp;TEXT(B369,"YYYY MMDD")&amp;"-"&amp;TEXT(ROW(),"000"),"ID…")</f>
        <v>ID_V YYYY 02DD-369</v>
      </c>
      <c r="B369" s="26">
        <f t="shared" si="10"/>
        <v>45338</v>
      </c>
      <c r="C369" t="str">
        <f>_xlfn.XLOOKUP(Ventes[[#This Row],[Product_Name]],Tab_Produits[Product_Line],Tab_Produits[ID_Product],"Choisir Votre Produit")</f>
        <v>ID_P Hea 0001</v>
      </c>
      <c r="D369" s="27" t="s">
        <v>510</v>
      </c>
      <c r="E369" s="27" t="str">
        <f>+Tab_Clients[[#This Row],[Client_Name]]</f>
        <v>Pooja Singh</v>
      </c>
      <c r="F369" s="27" t="str">
        <f>_xlfn.XLOOKUP(Ventes[[#This Row],[Client_Name]],Tab_Clients[Client_Name],Tab_Clients[Customer Type],"Nouveau")</f>
        <v>Member</v>
      </c>
      <c r="G369" s="28">
        <v>5</v>
      </c>
      <c r="H369" s="6">
        <f>_xlfn.XLOOKUP(Ventes[[#This Row],[Product_Name]],Tab_Produits[Product_Line],Tab_Produits[Coût_Unitaire],"0")</f>
        <v>74.69</v>
      </c>
      <c r="I369" s="2">
        <f t="shared" si="11"/>
        <v>373.45</v>
      </c>
      <c r="J369" s="2">
        <f>IF(AND(WORKDAY(Ventes[[#This Row],[Sale_Date]],2)&gt;=5,Ventes[[#This Row],[Quantity]]&gt;=7,+Ventes[[#This Row],[Customer Type]]="Member"),-Ventes[[#This Row],[Prix_Vente]]*TX_Remise,0)</f>
        <v>0</v>
      </c>
      <c r="K369" s="2">
        <f>IF(AND(WEEKDAY(Ventes[[#This Row],[Sale_Date]],2)=7, Ventes[[#This Row],[Product_Price]]&gt;7), Ventes[[#This Row],[Prix_Vente]]*TauxMaj, 0)</f>
        <v>0</v>
      </c>
      <c r="L369" s="2">
        <f>SUM(Ventes[[#This Row],[Prix_Vente]:[Majoration]])</f>
        <v>373.45</v>
      </c>
      <c r="M369" s="2">
        <f xml:space="preserve"> Ventes[[#This Row],[Prix de Vente HT]]*Tx_TVA</f>
        <v>71.889124999999993</v>
      </c>
      <c r="N369" s="2">
        <f>+Ventes[[#This Row],[Prix de Vente HT]]+Ventes[[#This Row],[Montant TVA]]</f>
        <v>445.33912499999997</v>
      </c>
    </row>
    <row r="370" spans="1:14">
      <c r="A370" t="str">
        <f>IF(Ventes[[#This Row],[Sale_Date]]=Ventes[[#This Row],[Sale_Date]],"ID_V "&amp;TEXT(B370,"YYYY MMDD")&amp;"-"&amp;TEXT(ROW(),"000"),"ID…")</f>
        <v>ID_V YYYY 02DD-370</v>
      </c>
      <c r="B370" s="26">
        <f t="shared" si="10"/>
        <v>45339</v>
      </c>
      <c r="C370" t="str">
        <f>_xlfn.XLOOKUP(Ventes[[#This Row],[Product_Name]],Tab_Produits[Product_Line],Tab_Produits[ID_Product],"Choisir Votre Produit")</f>
        <v>ID_P Foo 0004</v>
      </c>
      <c r="D370" s="27" t="s">
        <v>513</v>
      </c>
      <c r="E370" s="27" t="str">
        <f>+Tab_Clients[[#This Row],[Client_Name]]</f>
        <v>Deepak Gupta</v>
      </c>
      <c r="F370" s="27" t="str">
        <f>_xlfn.XLOOKUP(Ventes[[#This Row],[Client_Name]],Tab_Clients[Client_Name],Tab_Clients[Customer Type],"Nouveau")</f>
        <v>Member</v>
      </c>
      <c r="G370" s="28">
        <v>10</v>
      </c>
      <c r="H370" s="6">
        <f>_xlfn.XLOOKUP(Ventes[[#This Row],[Product_Name]],Tab_Produits[Product_Line],Tab_Produits[Coût_Unitaire],"0")</f>
        <v>54.84</v>
      </c>
      <c r="I370" s="2">
        <f t="shared" si="11"/>
        <v>548.40000000000009</v>
      </c>
      <c r="J370" s="2">
        <f>IF(AND(WORKDAY(Ventes[[#This Row],[Sale_Date]],2)&gt;=5,Ventes[[#This Row],[Quantity]]&gt;=7,+Ventes[[#This Row],[Customer Type]]="Member"),-Ventes[[#This Row],[Prix_Vente]]*TX_Remise,0)</f>
        <v>-137.10000000000002</v>
      </c>
      <c r="K370" s="2">
        <f>IF(AND(WEEKDAY(Ventes[[#This Row],[Sale_Date]],2)=7, Ventes[[#This Row],[Product_Price]]&gt;7), Ventes[[#This Row],[Prix_Vente]]*TauxMaj, 0)</f>
        <v>0</v>
      </c>
      <c r="L370" s="2">
        <f>SUM(Ventes[[#This Row],[Prix_Vente]:[Majoration]])</f>
        <v>411.30000000000007</v>
      </c>
      <c r="M370" s="2">
        <f xml:space="preserve"> Ventes[[#This Row],[Prix de Vente HT]]*Tx_TVA</f>
        <v>79.17525000000002</v>
      </c>
      <c r="N370" s="2">
        <f>+Ventes[[#This Row],[Prix de Vente HT]]+Ventes[[#This Row],[Montant TVA]]</f>
        <v>490.47525000000007</v>
      </c>
    </row>
    <row r="371" spans="1:14">
      <c r="A371" t="str">
        <f>IF(Ventes[[#This Row],[Sale_Date]]=Ventes[[#This Row],[Sale_Date]],"ID_V "&amp;TEXT(B371,"YYYY MMDD")&amp;"-"&amp;TEXT(ROW(),"000"),"ID…")</f>
        <v>ID_V YYYY 02DD-371</v>
      </c>
      <c r="B371" s="26">
        <f t="shared" si="10"/>
        <v>45339</v>
      </c>
      <c r="C371" t="str">
        <f>_xlfn.XLOOKUP(Ventes[[#This Row],[Product_Name]],Tab_Produits[Product_Line],Tab_Produits[ID_Product],"Choisir Votre Produit")</f>
        <v>ID_P Hom 0003</v>
      </c>
      <c r="D371" s="27" t="s">
        <v>512</v>
      </c>
      <c r="E371" s="27" t="str">
        <f>+Tab_Clients[[#This Row],[Client_Name]]</f>
        <v>Manish Singh</v>
      </c>
      <c r="F371" s="27" t="str">
        <f>_xlfn.XLOOKUP(Ventes[[#This Row],[Client_Name]],Tab_Clients[Client_Name],Tab_Clients[Customer Type],"Nouveau")</f>
        <v>Member</v>
      </c>
      <c r="G371" s="28">
        <v>3</v>
      </c>
      <c r="H371" s="6">
        <f>_xlfn.XLOOKUP(Ventes[[#This Row],[Product_Name]],Tab_Produits[Product_Line],Tab_Produits[Coût_Unitaire],"0")</f>
        <v>73.56</v>
      </c>
      <c r="I371" s="2">
        <f t="shared" si="11"/>
        <v>220.68</v>
      </c>
      <c r="J371" s="2">
        <f>IF(AND(WORKDAY(Ventes[[#This Row],[Sale_Date]],2)&gt;=5,Ventes[[#This Row],[Quantity]]&gt;=7,+Ventes[[#This Row],[Customer Type]]="Member"),-Ventes[[#This Row],[Prix_Vente]]*TX_Remise,0)</f>
        <v>0</v>
      </c>
      <c r="K371" s="2">
        <f>IF(AND(WEEKDAY(Ventes[[#This Row],[Sale_Date]],2)=7, Ventes[[#This Row],[Product_Price]]&gt;7), Ventes[[#This Row],[Prix_Vente]]*TauxMaj, 0)</f>
        <v>0</v>
      </c>
      <c r="L371" s="2">
        <f>SUM(Ventes[[#This Row],[Prix_Vente]:[Majoration]])</f>
        <v>220.68</v>
      </c>
      <c r="M371" s="2">
        <f xml:space="preserve"> Ventes[[#This Row],[Prix de Vente HT]]*Tx_TVA</f>
        <v>42.480900000000005</v>
      </c>
      <c r="N371" s="2">
        <f>+Ventes[[#This Row],[Prix de Vente HT]]+Ventes[[#This Row],[Montant TVA]]</f>
        <v>263.16090000000003</v>
      </c>
    </row>
    <row r="372" spans="1:14">
      <c r="A372" t="str">
        <f>IF(Ventes[[#This Row],[Sale_Date]]=Ventes[[#This Row],[Sale_Date]],"ID_V "&amp;TEXT(B372,"YYYY MMDD")&amp;"-"&amp;TEXT(ROW(),"000"),"ID…")</f>
        <v>ID_V YYYY 02DD-372</v>
      </c>
      <c r="B372" s="26">
        <f t="shared" si="10"/>
        <v>45339</v>
      </c>
      <c r="C372" t="str">
        <f>_xlfn.XLOOKUP(Ventes[[#This Row],[Product_Name]],Tab_Produits[Product_Line],Tab_Produits[ID_Product],"Choisir Votre Produit")</f>
        <v>ID_P Hom 0003</v>
      </c>
      <c r="D372" s="27" t="s">
        <v>512</v>
      </c>
      <c r="E372" s="27" t="str">
        <f>+Tab_Clients[[#This Row],[Client_Name]]</f>
        <v>Vivaan Mukherjee</v>
      </c>
      <c r="F372" s="27" t="str">
        <f>_xlfn.XLOOKUP(Ventes[[#This Row],[Client_Name]],Tab_Clients[Client_Name],Tab_Clients[Customer Type],"Nouveau")</f>
        <v>Normal</v>
      </c>
      <c r="G372" s="28">
        <v>8</v>
      </c>
      <c r="H372" s="6">
        <f>_xlfn.XLOOKUP(Ventes[[#This Row],[Product_Name]],Tab_Produits[Product_Line],Tab_Produits[Coût_Unitaire],"0")</f>
        <v>73.56</v>
      </c>
      <c r="I372" s="2">
        <f t="shared" si="11"/>
        <v>588.48</v>
      </c>
      <c r="J372" s="2">
        <f>IF(AND(WORKDAY(Ventes[[#This Row],[Sale_Date]],2)&gt;=5,Ventes[[#This Row],[Quantity]]&gt;=7,+Ventes[[#This Row],[Customer Type]]="Member"),-Ventes[[#This Row],[Prix_Vente]]*TX_Remise,0)</f>
        <v>0</v>
      </c>
      <c r="K372" s="2">
        <f>IF(AND(WEEKDAY(Ventes[[#This Row],[Sale_Date]],2)=7, Ventes[[#This Row],[Product_Price]]&gt;7), Ventes[[#This Row],[Prix_Vente]]*TauxMaj, 0)</f>
        <v>0</v>
      </c>
      <c r="L372" s="2">
        <f>SUM(Ventes[[#This Row],[Prix_Vente]:[Majoration]])</f>
        <v>588.48</v>
      </c>
      <c r="M372" s="2">
        <f xml:space="preserve"> Ventes[[#This Row],[Prix de Vente HT]]*Tx_TVA</f>
        <v>113.28240000000001</v>
      </c>
      <c r="N372" s="2">
        <f>+Ventes[[#This Row],[Prix de Vente HT]]+Ventes[[#This Row],[Montant TVA]]</f>
        <v>701.76240000000007</v>
      </c>
    </row>
    <row r="373" spans="1:14">
      <c r="A373" t="str">
        <f>IF(Ventes[[#This Row],[Sale_Date]]=Ventes[[#This Row],[Sale_Date]],"ID_V "&amp;TEXT(B373,"YYYY MMDD")&amp;"-"&amp;TEXT(ROW(),"000"),"ID…")</f>
        <v>ID_V YYYY 02DD-373</v>
      </c>
      <c r="B373" s="26">
        <f t="shared" si="10"/>
        <v>45339</v>
      </c>
      <c r="C373" t="str">
        <f>_xlfn.XLOOKUP(Ventes[[#This Row],[Product_Name]],Tab_Produits[Product_Line],Tab_Produits[ID_Product],"Choisir Votre Produit")</f>
        <v>ID_P Hea 0001</v>
      </c>
      <c r="D373" s="27" t="s">
        <v>510</v>
      </c>
      <c r="E373" s="27" t="str">
        <f>+Tab_Clients[[#This Row],[Client_Name]]</f>
        <v>Vivaan Mehta</v>
      </c>
      <c r="F373" s="27" t="str">
        <f>_xlfn.XLOOKUP(Ventes[[#This Row],[Client_Name]],Tab_Clients[Client_Name],Tab_Clients[Customer Type],"Nouveau")</f>
        <v>Normal</v>
      </c>
      <c r="G373" s="28">
        <v>8</v>
      </c>
      <c r="H373" s="6">
        <f>_xlfn.XLOOKUP(Ventes[[#This Row],[Product_Name]],Tab_Produits[Product_Line],Tab_Produits[Coût_Unitaire],"0")</f>
        <v>74.69</v>
      </c>
      <c r="I373" s="2">
        <f t="shared" si="11"/>
        <v>597.52</v>
      </c>
      <c r="J373" s="2">
        <f>IF(AND(WORKDAY(Ventes[[#This Row],[Sale_Date]],2)&gt;=5,Ventes[[#This Row],[Quantity]]&gt;=7,+Ventes[[#This Row],[Customer Type]]="Member"),-Ventes[[#This Row],[Prix_Vente]]*TX_Remise,0)</f>
        <v>0</v>
      </c>
      <c r="K373" s="2">
        <f>IF(AND(WEEKDAY(Ventes[[#This Row],[Sale_Date]],2)=7, Ventes[[#This Row],[Product_Price]]&gt;7), Ventes[[#This Row],[Prix_Vente]]*TauxMaj, 0)</f>
        <v>0</v>
      </c>
      <c r="L373" s="2">
        <f>SUM(Ventes[[#This Row],[Prix_Vente]:[Majoration]])</f>
        <v>597.52</v>
      </c>
      <c r="M373" s="2">
        <f xml:space="preserve"> Ventes[[#This Row],[Prix de Vente HT]]*Tx_TVA</f>
        <v>115.0226</v>
      </c>
      <c r="N373" s="2">
        <f>+Ventes[[#This Row],[Prix de Vente HT]]+Ventes[[#This Row],[Montant TVA]]</f>
        <v>712.54259999999999</v>
      </c>
    </row>
    <row r="374" spans="1:14">
      <c r="A374" t="str">
        <f>IF(Ventes[[#This Row],[Sale_Date]]=Ventes[[#This Row],[Sale_Date]],"ID_V "&amp;TEXT(B374,"YYYY MMDD")&amp;"-"&amp;TEXT(ROW(),"000"),"ID…")</f>
        <v>ID_V YYYY 02DD-374</v>
      </c>
      <c r="B374" s="26">
        <f t="shared" si="10"/>
        <v>45340</v>
      </c>
      <c r="C374" t="str">
        <f>_xlfn.XLOOKUP(Ventes[[#This Row],[Product_Name]],Tab_Produits[Product_Line],Tab_Produits[ID_Product],"Choisir Votre Produit")</f>
        <v>ID_P Foo 0004</v>
      </c>
      <c r="D374" s="27" t="s">
        <v>513</v>
      </c>
      <c r="E374" s="27" t="str">
        <f>+Tab_Clients[[#This Row],[Client_Name]]</f>
        <v>Ashok Banerjee</v>
      </c>
      <c r="F374" s="27" t="str">
        <f>_xlfn.XLOOKUP(Ventes[[#This Row],[Client_Name]],Tab_Clients[Client_Name],Tab_Clients[Customer Type],"Nouveau")</f>
        <v>Member</v>
      </c>
      <c r="G374" s="28">
        <v>6</v>
      </c>
      <c r="H374" s="6">
        <f>_xlfn.XLOOKUP(Ventes[[#This Row],[Product_Name]],Tab_Produits[Product_Line],Tab_Produits[Coût_Unitaire],"0")</f>
        <v>54.84</v>
      </c>
      <c r="I374" s="2">
        <f t="shared" si="11"/>
        <v>329.04</v>
      </c>
      <c r="J374" s="2">
        <f>IF(AND(WORKDAY(Ventes[[#This Row],[Sale_Date]],2)&gt;=5,Ventes[[#This Row],[Quantity]]&gt;=7,+Ventes[[#This Row],[Customer Type]]="Member"),-Ventes[[#This Row],[Prix_Vente]]*TX_Remise,0)</f>
        <v>0</v>
      </c>
      <c r="K374" s="2">
        <f>IF(AND(WEEKDAY(Ventes[[#This Row],[Sale_Date]],2)=7, Ventes[[#This Row],[Product_Price]]&gt;7), Ventes[[#This Row],[Prix_Vente]]*TauxMaj, 0)</f>
        <v>6.5808000000000009</v>
      </c>
      <c r="L374" s="2">
        <f>SUM(Ventes[[#This Row],[Prix_Vente]:[Majoration]])</f>
        <v>335.62080000000003</v>
      </c>
      <c r="M374" s="2">
        <f xml:space="preserve"> Ventes[[#This Row],[Prix de Vente HT]]*Tx_TVA</f>
        <v>64.607004000000003</v>
      </c>
      <c r="N374" s="2">
        <f>+Ventes[[#This Row],[Prix de Vente HT]]+Ventes[[#This Row],[Montant TVA]]</f>
        <v>400.22780400000005</v>
      </c>
    </row>
    <row r="375" spans="1:14">
      <c r="A375" t="str">
        <f>IF(Ventes[[#This Row],[Sale_Date]]=Ventes[[#This Row],[Sale_Date]],"ID_V "&amp;TEXT(B375,"YYYY MMDD")&amp;"-"&amp;TEXT(ROW(),"000"),"ID…")</f>
        <v>ID_V YYYY 02DD-375</v>
      </c>
      <c r="B375" s="26">
        <f t="shared" si="10"/>
        <v>45340</v>
      </c>
      <c r="C375" t="str">
        <f>_xlfn.XLOOKUP(Ventes[[#This Row],[Product_Name]],Tab_Produits[Product_Line],Tab_Produits[ID_Product],"Choisir Votre Produit")</f>
        <v>ID_P Hom 0003</v>
      </c>
      <c r="D375" s="27" t="s">
        <v>512</v>
      </c>
      <c r="E375" s="27" t="str">
        <f>+Tab_Clients[[#This Row],[Client_Name]]</f>
        <v>Rakesh Bansal</v>
      </c>
      <c r="F375" s="27" t="str">
        <f>_xlfn.XLOOKUP(Ventes[[#This Row],[Client_Name]],Tab_Clients[Client_Name],Tab_Clients[Customer Type],"Nouveau")</f>
        <v>Member</v>
      </c>
      <c r="G375" s="28">
        <v>4</v>
      </c>
      <c r="H375" s="6">
        <f>_xlfn.XLOOKUP(Ventes[[#This Row],[Product_Name]],Tab_Produits[Product_Line],Tab_Produits[Coût_Unitaire],"0")</f>
        <v>73.56</v>
      </c>
      <c r="I375" s="2">
        <f t="shared" si="11"/>
        <v>294.24</v>
      </c>
      <c r="J375" s="2">
        <f>IF(AND(WORKDAY(Ventes[[#This Row],[Sale_Date]],2)&gt;=5,Ventes[[#This Row],[Quantity]]&gt;=7,+Ventes[[#This Row],[Customer Type]]="Member"),-Ventes[[#This Row],[Prix_Vente]]*TX_Remise,0)</f>
        <v>0</v>
      </c>
      <c r="K375" s="2">
        <f>IF(AND(WEEKDAY(Ventes[[#This Row],[Sale_Date]],2)=7, Ventes[[#This Row],[Product_Price]]&gt;7), Ventes[[#This Row],[Prix_Vente]]*TauxMaj, 0)</f>
        <v>5.8848000000000003</v>
      </c>
      <c r="L375" s="2">
        <f>SUM(Ventes[[#This Row],[Prix_Vente]:[Majoration]])</f>
        <v>300.12479999999999</v>
      </c>
      <c r="M375" s="2">
        <f xml:space="preserve"> Ventes[[#This Row],[Prix de Vente HT]]*Tx_TVA</f>
        <v>57.774023999999997</v>
      </c>
      <c r="N375" s="2">
        <f>+Ventes[[#This Row],[Prix de Vente HT]]+Ventes[[#This Row],[Montant TVA]]</f>
        <v>357.89882399999999</v>
      </c>
    </row>
    <row r="376" spans="1:14">
      <c r="A376" t="str">
        <f>IF(Ventes[[#This Row],[Sale_Date]]=Ventes[[#This Row],[Sale_Date]],"ID_V "&amp;TEXT(B376,"YYYY MMDD")&amp;"-"&amp;TEXT(ROW(),"000"),"ID…")</f>
        <v>ID_V YYYY 02DD-376</v>
      </c>
      <c r="B376" s="26">
        <f t="shared" si="10"/>
        <v>45340</v>
      </c>
      <c r="C376" t="str">
        <f>_xlfn.XLOOKUP(Ventes[[#This Row],[Product_Name]],Tab_Produits[Product_Line],Tab_Produits[ID_Product],"Choisir Votre Produit")</f>
        <v>ID_P Hom 0003</v>
      </c>
      <c r="D376" s="27" t="s">
        <v>512</v>
      </c>
      <c r="E376" s="27" t="str">
        <f>+Tab_Clients[[#This Row],[Client_Name]]</f>
        <v>Amit Nair</v>
      </c>
      <c r="F376" s="27" t="str">
        <f>_xlfn.XLOOKUP(Ventes[[#This Row],[Client_Name]],Tab_Clients[Client_Name],Tab_Clients[Customer Type],"Nouveau")</f>
        <v>Member</v>
      </c>
      <c r="G376" s="28">
        <v>10</v>
      </c>
      <c r="H376" s="6">
        <f>_xlfn.XLOOKUP(Ventes[[#This Row],[Product_Name]],Tab_Produits[Product_Line],Tab_Produits[Coût_Unitaire],"0")</f>
        <v>73.56</v>
      </c>
      <c r="I376" s="2">
        <f t="shared" si="11"/>
        <v>735.6</v>
      </c>
      <c r="J376" s="2">
        <f>IF(AND(WORKDAY(Ventes[[#This Row],[Sale_Date]],2)&gt;=5,Ventes[[#This Row],[Quantity]]&gt;=7,+Ventes[[#This Row],[Customer Type]]="Member"),-Ventes[[#This Row],[Prix_Vente]]*TX_Remise,0)</f>
        <v>-183.9</v>
      </c>
      <c r="K376" s="2">
        <f>IF(AND(WEEKDAY(Ventes[[#This Row],[Sale_Date]],2)=7, Ventes[[#This Row],[Product_Price]]&gt;7), Ventes[[#This Row],[Prix_Vente]]*TauxMaj, 0)</f>
        <v>14.712000000000002</v>
      </c>
      <c r="L376" s="2">
        <f>SUM(Ventes[[#This Row],[Prix_Vente]:[Majoration]])</f>
        <v>566.41200000000003</v>
      </c>
      <c r="M376" s="2">
        <f xml:space="preserve"> Ventes[[#This Row],[Prix de Vente HT]]*Tx_TVA</f>
        <v>109.03431</v>
      </c>
      <c r="N376" s="2">
        <f>+Ventes[[#This Row],[Prix de Vente HT]]+Ventes[[#This Row],[Montant TVA]]</f>
        <v>675.44631000000004</v>
      </c>
    </row>
    <row r="377" spans="1:14">
      <c r="A377" t="str">
        <f>IF(Ventes[[#This Row],[Sale_Date]]=Ventes[[#This Row],[Sale_Date]],"ID_V "&amp;TEXT(B377,"YYYY MMDD")&amp;"-"&amp;TEXT(ROW(),"000"),"ID…")</f>
        <v>ID_V YYYY 02DD-377</v>
      </c>
      <c r="B377" s="26">
        <f t="shared" si="10"/>
        <v>45340</v>
      </c>
      <c r="C377" t="str">
        <f>_xlfn.XLOOKUP(Ventes[[#This Row],[Product_Name]],Tab_Produits[Product_Line],Tab_Produits[ID_Product],"Choisir Votre Produit")</f>
        <v>ID_P Hea 0001</v>
      </c>
      <c r="D377" s="27" t="s">
        <v>510</v>
      </c>
      <c r="E377" s="27" t="str">
        <f>+Tab_Clients[[#This Row],[Client_Name]]</f>
        <v>Aditya Agarwal</v>
      </c>
      <c r="F377" s="27" t="str">
        <f>_xlfn.XLOOKUP(Ventes[[#This Row],[Client_Name]],Tab_Clients[Client_Name],Tab_Clients[Customer Type],"Nouveau")</f>
        <v>Member</v>
      </c>
      <c r="G377" s="28">
        <v>8</v>
      </c>
      <c r="H377" s="6">
        <f>_xlfn.XLOOKUP(Ventes[[#This Row],[Product_Name]],Tab_Produits[Product_Line],Tab_Produits[Coût_Unitaire],"0")</f>
        <v>74.69</v>
      </c>
      <c r="I377" s="2">
        <f t="shared" si="11"/>
        <v>597.52</v>
      </c>
      <c r="J377" s="2">
        <f>IF(AND(WORKDAY(Ventes[[#This Row],[Sale_Date]],2)&gt;=5,Ventes[[#This Row],[Quantity]]&gt;=7,+Ventes[[#This Row],[Customer Type]]="Member"),-Ventes[[#This Row],[Prix_Vente]]*TX_Remise,0)</f>
        <v>-149.38</v>
      </c>
      <c r="K377" s="2">
        <f>IF(AND(WEEKDAY(Ventes[[#This Row],[Sale_Date]],2)=7, Ventes[[#This Row],[Product_Price]]&gt;7), Ventes[[#This Row],[Prix_Vente]]*TauxMaj, 0)</f>
        <v>11.9504</v>
      </c>
      <c r="L377" s="2">
        <f>SUM(Ventes[[#This Row],[Prix_Vente]:[Majoration]])</f>
        <v>460.09039999999999</v>
      </c>
      <c r="M377" s="2">
        <f xml:space="preserve"> Ventes[[#This Row],[Prix de Vente HT]]*Tx_TVA</f>
        <v>88.567402000000001</v>
      </c>
      <c r="N377" s="2">
        <f>+Ventes[[#This Row],[Prix de Vente HT]]+Ventes[[#This Row],[Montant TVA]]</f>
        <v>548.65780199999995</v>
      </c>
    </row>
    <row r="378" spans="1:14">
      <c r="A378" t="str">
        <f>IF(Ventes[[#This Row],[Sale_Date]]=Ventes[[#This Row],[Sale_Date]],"ID_V "&amp;TEXT(B378,"YYYY MMDD")&amp;"-"&amp;TEXT(ROW(),"000"),"ID…")</f>
        <v>ID_V YYYY 02DD-378</v>
      </c>
      <c r="B378" s="26">
        <f t="shared" si="10"/>
        <v>45341</v>
      </c>
      <c r="C378" t="str">
        <f>_xlfn.XLOOKUP(Ventes[[#This Row],[Product_Name]],Tab_Produits[Product_Line],Tab_Produits[ID_Product],"Choisir Votre Produit")</f>
        <v>ID_P Foo 0004</v>
      </c>
      <c r="D378" s="27" t="s">
        <v>513</v>
      </c>
      <c r="E378" s="27" t="str">
        <f>+Tab_Clients[[#This Row],[Client_Name]]</f>
        <v>Rahul Chopra</v>
      </c>
      <c r="F378" s="27" t="str">
        <f>_xlfn.XLOOKUP(Ventes[[#This Row],[Client_Name]],Tab_Clients[Client_Name],Tab_Clients[Customer Type],"Nouveau")</f>
        <v>Member</v>
      </c>
      <c r="G378" s="28">
        <v>5</v>
      </c>
      <c r="H378" s="6">
        <f>_xlfn.XLOOKUP(Ventes[[#This Row],[Product_Name]],Tab_Produits[Product_Line],Tab_Produits[Coût_Unitaire],"0")</f>
        <v>54.84</v>
      </c>
      <c r="I378" s="2">
        <f t="shared" si="11"/>
        <v>274.20000000000005</v>
      </c>
      <c r="J378" s="2">
        <f>IF(AND(WORKDAY(Ventes[[#This Row],[Sale_Date]],2)&gt;=5,Ventes[[#This Row],[Quantity]]&gt;=7,+Ventes[[#This Row],[Customer Type]]="Member"),-Ventes[[#This Row],[Prix_Vente]]*TX_Remise,0)</f>
        <v>0</v>
      </c>
      <c r="K378" s="2">
        <f>IF(AND(WEEKDAY(Ventes[[#This Row],[Sale_Date]],2)=7, Ventes[[#This Row],[Product_Price]]&gt;7), Ventes[[#This Row],[Prix_Vente]]*TauxMaj, 0)</f>
        <v>0</v>
      </c>
      <c r="L378" s="2">
        <f>SUM(Ventes[[#This Row],[Prix_Vente]:[Majoration]])</f>
        <v>274.20000000000005</v>
      </c>
      <c r="M378" s="2">
        <f xml:space="preserve"> Ventes[[#This Row],[Prix de Vente HT]]*Tx_TVA</f>
        <v>52.783500000000011</v>
      </c>
      <c r="N378" s="2">
        <f>+Ventes[[#This Row],[Prix de Vente HT]]+Ventes[[#This Row],[Montant TVA]]</f>
        <v>326.98350000000005</v>
      </c>
    </row>
    <row r="379" spans="1:14">
      <c r="A379" t="str">
        <f>IF(Ventes[[#This Row],[Sale_Date]]=Ventes[[#This Row],[Sale_Date]],"ID_V "&amp;TEXT(B379,"YYYY MMDD")&amp;"-"&amp;TEXT(ROW(),"000"),"ID…")</f>
        <v>ID_V YYYY 02DD-379</v>
      </c>
      <c r="B379" s="26">
        <f t="shared" si="10"/>
        <v>45341</v>
      </c>
      <c r="C379" t="str">
        <f>_xlfn.XLOOKUP(Ventes[[#This Row],[Product_Name]],Tab_Produits[Product_Line],Tab_Produits[ID_Product],"Choisir Votre Produit")</f>
        <v>ID_P Hom 0003</v>
      </c>
      <c r="D379" s="27" t="s">
        <v>512</v>
      </c>
      <c r="E379" s="27" t="str">
        <f>+Tab_Clients[[#This Row],[Client_Name]]</f>
        <v>Vikram Agarwal</v>
      </c>
      <c r="F379" s="27" t="str">
        <f>_xlfn.XLOOKUP(Ventes[[#This Row],[Client_Name]],Tab_Clients[Client_Name],Tab_Clients[Customer Type],"Nouveau")</f>
        <v>Normal</v>
      </c>
      <c r="G379" s="28">
        <v>8</v>
      </c>
      <c r="H379" s="6">
        <f>_xlfn.XLOOKUP(Ventes[[#This Row],[Product_Name]],Tab_Produits[Product_Line],Tab_Produits[Coût_Unitaire],"0")</f>
        <v>73.56</v>
      </c>
      <c r="I379" s="2">
        <f t="shared" si="11"/>
        <v>588.48</v>
      </c>
      <c r="J379" s="2">
        <f>IF(AND(WORKDAY(Ventes[[#This Row],[Sale_Date]],2)&gt;=5,Ventes[[#This Row],[Quantity]]&gt;=7,+Ventes[[#This Row],[Customer Type]]="Member"),-Ventes[[#This Row],[Prix_Vente]]*TX_Remise,0)</f>
        <v>0</v>
      </c>
      <c r="K379" s="2">
        <f>IF(AND(WEEKDAY(Ventes[[#This Row],[Sale_Date]],2)=7, Ventes[[#This Row],[Product_Price]]&gt;7), Ventes[[#This Row],[Prix_Vente]]*TauxMaj, 0)</f>
        <v>0</v>
      </c>
      <c r="L379" s="2">
        <f>SUM(Ventes[[#This Row],[Prix_Vente]:[Majoration]])</f>
        <v>588.48</v>
      </c>
      <c r="M379" s="2">
        <f xml:space="preserve"> Ventes[[#This Row],[Prix de Vente HT]]*Tx_TVA</f>
        <v>113.28240000000001</v>
      </c>
      <c r="N379" s="2">
        <f>+Ventes[[#This Row],[Prix de Vente HT]]+Ventes[[#This Row],[Montant TVA]]</f>
        <v>701.76240000000007</v>
      </c>
    </row>
    <row r="380" spans="1:14">
      <c r="A380" t="str">
        <f>IF(Ventes[[#This Row],[Sale_Date]]=Ventes[[#This Row],[Sale_Date]],"ID_V "&amp;TEXT(B380,"YYYY MMDD")&amp;"-"&amp;TEXT(ROW(),"000"),"ID…")</f>
        <v>ID_V YYYY 02DD-380</v>
      </c>
      <c r="B380" s="26">
        <f t="shared" si="10"/>
        <v>45341</v>
      </c>
      <c r="C380" t="str">
        <f>_xlfn.XLOOKUP(Ventes[[#This Row],[Product_Name]],Tab_Produits[Product_Line],Tab_Produits[ID_Product],"Choisir Votre Produit")</f>
        <v>ID_P Foo 0004</v>
      </c>
      <c r="D380" s="27" t="s">
        <v>513</v>
      </c>
      <c r="E380" s="27" t="str">
        <f>+Tab_Clients[[#This Row],[Client_Name]]</f>
        <v>Pooja Patel</v>
      </c>
      <c r="F380" s="27" t="str">
        <f>_xlfn.XLOOKUP(Ventes[[#This Row],[Client_Name]],Tab_Clients[Client_Name],Tab_Clients[Customer Type],"Nouveau")</f>
        <v>Member</v>
      </c>
      <c r="G380" s="28">
        <v>3</v>
      </c>
      <c r="H380" s="6">
        <f>_xlfn.XLOOKUP(Ventes[[#This Row],[Product_Name]],Tab_Produits[Product_Line],Tab_Produits[Coût_Unitaire],"0")</f>
        <v>54.84</v>
      </c>
      <c r="I380" s="2">
        <f t="shared" si="11"/>
        <v>164.52</v>
      </c>
      <c r="J380" s="2">
        <f>IF(AND(WORKDAY(Ventes[[#This Row],[Sale_Date]],2)&gt;=5,Ventes[[#This Row],[Quantity]]&gt;=7,+Ventes[[#This Row],[Customer Type]]="Member"),-Ventes[[#This Row],[Prix_Vente]]*TX_Remise,0)</f>
        <v>0</v>
      </c>
      <c r="K380" s="2">
        <f>IF(AND(WEEKDAY(Ventes[[#This Row],[Sale_Date]],2)=7, Ventes[[#This Row],[Product_Price]]&gt;7), Ventes[[#This Row],[Prix_Vente]]*TauxMaj, 0)</f>
        <v>0</v>
      </c>
      <c r="L380" s="2">
        <f>SUM(Ventes[[#This Row],[Prix_Vente]:[Majoration]])</f>
        <v>164.52</v>
      </c>
      <c r="M380" s="2">
        <f xml:space="preserve"> Ventes[[#This Row],[Prix de Vente HT]]*Tx_TVA</f>
        <v>31.670100000000001</v>
      </c>
      <c r="N380" s="2">
        <f>+Ventes[[#This Row],[Prix de Vente HT]]+Ventes[[#This Row],[Montant TVA]]</f>
        <v>196.1901</v>
      </c>
    </row>
    <row r="381" spans="1:14">
      <c r="A381" t="str">
        <f>IF(Ventes[[#This Row],[Sale_Date]]=Ventes[[#This Row],[Sale_Date]],"ID_V "&amp;TEXT(B381,"YYYY MMDD")&amp;"-"&amp;TEXT(ROW(),"000"),"ID…")</f>
        <v>ID_V YYYY 02DD-381</v>
      </c>
      <c r="B381" s="26">
        <f t="shared" si="10"/>
        <v>45341</v>
      </c>
      <c r="C381" t="str">
        <f>_xlfn.XLOOKUP(Ventes[[#This Row],[Product_Name]],Tab_Produits[Product_Line],Tab_Produits[ID_Product],"Choisir Votre Produit")</f>
        <v>ID_P Hom 0003</v>
      </c>
      <c r="D381" s="27" t="s">
        <v>512</v>
      </c>
      <c r="E381" s="27" t="str">
        <f>+Tab_Clients[[#This Row],[Client_Name]]</f>
        <v>Rohan Das</v>
      </c>
      <c r="F381" s="27" t="str">
        <f>_xlfn.XLOOKUP(Ventes[[#This Row],[Client_Name]],Tab_Clients[Client_Name],Tab_Clients[Customer Type],"Nouveau")</f>
        <v>Normal</v>
      </c>
      <c r="G381" s="28">
        <v>4</v>
      </c>
      <c r="H381" s="6">
        <f>_xlfn.XLOOKUP(Ventes[[#This Row],[Product_Name]],Tab_Produits[Product_Line],Tab_Produits[Coût_Unitaire],"0")</f>
        <v>73.56</v>
      </c>
      <c r="I381" s="2">
        <f t="shared" si="11"/>
        <v>294.24</v>
      </c>
      <c r="J381" s="2">
        <f>IF(AND(WORKDAY(Ventes[[#This Row],[Sale_Date]],2)&gt;=5,Ventes[[#This Row],[Quantity]]&gt;=7,+Ventes[[#This Row],[Customer Type]]="Member"),-Ventes[[#This Row],[Prix_Vente]]*TX_Remise,0)</f>
        <v>0</v>
      </c>
      <c r="K381" s="2">
        <f>IF(AND(WEEKDAY(Ventes[[#This Row],[Sale_Date]],2)=7, Ventes[[#This Row],[Product_Price]]&gt;7), Ventes[[#This Row],[Prix_Vente]]*TauxMaj, 0)</f>
        <v>0</v>
      </c>
      <c r="L381" s="2">
        <f>SUM(Ventes[[#This Row],[Prix_Vente]:[Majoration]])</f>
        <v>294.24</v>
      </c>
      <c r="M381" s="2">
        <f xml:space="preserve"> Ventes[[#This Row],[Prix de Vente HT]]*Tx_TVA</f>
        <v>56.641200000000005</v>
      </c>
      <c r="N381" s="2">
        <f>+Ventes[[#This Row],[Prix de Vente HT]]+Ventes[[#This Row],[Montant TVA]]</f>
        <v>350.88120000000004</v>
      </c>
    </row>
    <row r="382" spans="1:14">
      <c r="A382" t="str">
        <f>IF(Ventes[[#This Row],[Sale_Date]]=Ventes[[#This Row],[Sale_Date]],"ID_V "&amp;TEXT(B382,"YYYY MMDD")&amp;"-"&amp;TEXT(ROW(),"000"),"ID…")</f>
        <v>ID_V YYYY 02DD-382</v>
      </c>
      <c r="B382" s="26">
        <f t="shared" si="10"/>
        <v>45342</v>
      </c>
      <c r="C382" t="str">
        <f>_xlfn.XLOOKUP(Ventes[[#This Row],[Product_Name]],Tab_Produits[Product_Line],Tab_Produits[ID_Product],"Choisir Votre Produit")</f>
        <v>ID_P Hom 0003</v>
      </c>
      <c r="D382" s="27" t="s">
        <v>512</v>
      </c>
      <c r="E382" s="27" t="str">
        <f>+Tab_Clients[[#This Row],[Client_Name]]</f>
        <v>Raj Malhotra</v>
      </c>
      <c r="F382" s="27" t="str">
        <f>_xlfn.XLOOKUP(Ventes[[#This Row],[Client_Name]],Tab_Clients[Client_Name],Tab_Clients[Customer Type],"Nouveau")</f>
        <v>Member</v>
      </c>
      <c r="G382" s="28">
        <v>6</v>
      </c>
      <c r="H382" s="6">
        <f>_xlfn.XLOOKUP(Ventes[[#This Row],[Product_Name]],Tab_Produits[Product_Line],Tab_Produits[Coût_Unitaire],"0")</f>
        <v>73.56</v>
      </c>
      <c r="I382" s="2">
        <f t="shared" si="11"/>
        <v>441.36</v>
      </c>
      <c r="J382" s="2">
        <f>IF(AND(WORKDAY(Ventes[[#This Row],[Sale_Date]],2)&gt;=5,Ventes[[#This Row],[Quantity]]&gt;=7,+Ventes[[#This Row],[Customer Type]]="Member"),-Ventes[[#This Row],[Prix_Vente]]*TX_Remise,0)</f>
        <v>0</v>
      </c>
      <c r="K382" s="2">
        <f>IF(AND(WEEKDAY(Ventes[[#This Row],[Sale_Date]],2)=7, Ventes[[#This Row],[Product_Price]]&gt;7), Ventes[[#This Row],[Prix_Vente]]*TauxMaj, 0)</f>
        <v>0</v>
      </c>
      <c r="L382" s="2">
        <f>SUM(Ventes[[#This Row],[Prix_Vente]:[Majoration]])</f>
        <v>441.36</v>
      </c>
      <c r="M382" s="2">
        <f xml:space="preserve"> Ventes[[#This Row],[Prix de Vente HT]]*Tx_TVA</f>
        <v>84.961800000000011</v>
      </c>
      <c r="N382" s="2">
        <f>+Ventes[[#This Row],[Prix de Vente HT]]+Ventes[[#This Row],[Montant TVA]]</f>
        <v>526.32180000000005</v>
      </c>
    </row>
    <row r="383" spans="1:14">
      <c r="A383" t="str">
        <f>IF(Ventes[[#This Row],[Sale_Date]]=Ventes[[#This Row],[Sale_Date]],"ID_V "&amp;TEXT(B383,"YYYY MMDD")&amp;"-"&amp;TEXT(ROW(),"000"),"ID…")</f>
        <v>ID_V YYYY 02DD-383</v>
      </c>
      <c r="B383" s="26">
        <f t="shared" si="10"/>
        <v>45342</v>
      </c>
      <c r="C383" t="str">
        <f>_xlfn.XLOOKUP(Ventes[[#This Row],[Product_Name]],Tab_Produits[Product_Line],Tab_Produits[ID_Product],"Choisir Votre Produit")</f>
        <v>ID_P Hea 0001</v>
      </c>
      <c r="D383" s="27" t="s">
        <v>510</v>
      </c>
      <c r="E383" s="27" t="str">
        <f>+Tab_Clients[[#This Row],[Client_Name]]</f>
        <v>Aditya Banerjee</v>
      </c>
      <c r="F383" s="27" t="str">
        <f>_xlfn.XLOOKUP(Ventes[[#This Row],[Client_Name]],Tab_Clients[Client_Name],Tab_Clients[Customer Type],"Nouveau")</f>
        <v>Member</v>
      </c>
      <c r="G383" s="28">
        <v>4</v>
      </c>
      <c r="H383" s="6">
        <f>_xlfn.XLOOKUP(Ventes[[#This Row],[Product_Name]],Tab_Produits[Product_Line],Tab_Produits[Coût_Unitaire],"0")</f>
        <v>74.69</v>
      </c>
      <c r="I383" s="2">
        <f t="shared" si="11"/>
        <v>298.76</v>
      </c>
      <c r="J383" s="2">
        <f>IF(AND(WORKDAY(Ventes[[#This Row],[Sale_Date]],2)&gt;=5,Ventes[[#This Row],[Quantity]]&gt;=7,+Ventes[[#This Row],[Customer Type]]="Member"),-Ventes[[#This Row],[Prix_Vente]]*TX_Remise,0)</f>
        <v>0</v>
      </c>
      <c r="K383" s="2">
        <f>IF(AND(WEEKDAY(Ventes[[#This Row],[Sale_Date]],2)=7, Ventes[[#This Row],[Product_Price]]&gt;7), Ventes[[#This Row],[Prix_Vente]]*TauxMaj, 0)</f>
        <v>0</v>
      </c>
      <c r="L383" s="2">
        <f>SUM(Ventes[[#This Row],[Prix_Vente]:[Majoration]])</f>
        <v>298.76</v>
      </c>
      <c r="M383" s="2">
        <f xml:space="preserve"> Ventes[[#This Row],[Prix de Vente HT]]*Tx_TVA</f>
        <v>57.511299999999999</v>
      </c>
      <c r="N383" s="2">
        <f>+Ventes[[#This Row],[Prix de Vente HT]]+Ventes[[#This Row],[Montant TVA]]</f>
        <v>356.2713</v>
      </c>
    </row>
    <row r="384" spans="1:14">
      <c r="A384" t="str">
        <f>IF(Ventes[[#This Row],[Sale_Date]]=Ventes[[#This Row],[Sale_Date]],"ID_V "&amp;TEXT(B384,"YYYY MMDD")&amp;"-"&amp;TEXT(ROW(),"000"),"ID…")</f>
        <v>ID_V YYYY 02DD-384</v>
      </c>
      <c r="B384" s="26">
        <f t="shared" si="10"/>
        <v>45342</v>
      </c>
      <c r="C384" t="str">
        <f>_xlfn.XLOOKUP(Ventes[[#This Row],[Product_Name]],Tab_Produits[Product_Line],Tab_Produits[ID_Product],"Choisir Votre Produit")</f>
        <v>ID_P Foo 0004</v>
      </c>
      <c r="D384" s="27" t="s">
        <v>513</v>
      </c>
      <c r="E384" s="27" t="str">
        <f>+Tab_Clients[[#This Row],[Client_Name]]</f>
        <v>Vivaan Verma</v>
      </c>
      <c r="F384" s="27" t="str">
        <f>_xlfn.XLOOKUP(Ventes[[#This Row],[Client_Name]],Tab_Clients[Client_Name],Tab_Clients[Customer Type],"Nouveau")</f>
        <v>Member</v>
      </c>
      <c r="G384" s="28">
        <v>7</v>
      </c>
      <c r="H384" s="6">
        <f>_xlfn.XLOOKUP(Ventes[[#This Row],[Product_Name]],Tab_Produits[Product_Line],Tab_Produits[Coût_Unitaire],"0")</f>
        <v>54.84</v>
      </c>
      <c r="I384" s="2">
        <f t="shared" si="11"/>
        <v>383.88</v>
      </c>
      <c r="J384" s="2">
        <f>IF(AND(WORKDAY(Ventes[[#This Row],[Sale_Date]],2)&gt;=5,Ventes[[#This Row],[Quantity]]&gt;=7,+Ventes[[#This Row],[Customer Type]]="Member"),-Ventes[[#This Row],[Prix_Vente]]*TX_Remise,0)</f>
        <v>-95.97</v>
      </c>
      <c r="K384" s="2">
        <f>IF(AND(WEEKDAY(Ventes[[#This Row],[Sale_Date]],2)=7, Ventes[[#This Row],[Product_Price]]&gt;7), Ventes[[#This Row],[Prix_Vente]]*TauxMaj, 0)</f>
        <v>0</v>
      </c>
      <c r="L384" s="2">
        <f>SUM(Ventes[[#This Row],[Prix_Vente]:[Majoration]])</f>
        <v>287.90999999999997</v>
      </c>
      <c r="M384" s="2">
        <f xml:space="preserve"> Ventes[[#This Row],[Prix de Vente HT]]*Tx_TVA</f>
        <v>55.422674999999998</v>
      </c>
      <c r="N384" s="2">
        <f>+Ventes[[#This Row],[Prix de Vente HT]]+Ventes[[#This Row],[Montant TVA]]</f>
        <v>343.33267499999999</v>
      </c>
    </row>
    <row r="385" spans="1:14">
      <c r="A385" t="str">
        <f>IF(Ventes[[#This Row],[Sale_Date]]=Ventes[[#This Row],[Sale_Date]],"ID_V "&amp;TEXT(B385,"YYYY MMDD")&amp;"-"&amp;TEXT(ROW(),"000"),"ID…")</f>
        <v>ID_V YYYY 02DD-385</v>
      </c>
      <c r="B385" s="26">
        <f t="shared" si="10"/>
        <v>45342</v>
      </c>
      <c r="C385" t="str">
        <f>_xlfn.XLOOKUP(Ventes[[#This Row],[Product_Name]],Tab_Produits[Product_Line],Tab_Produits[ID_Product],"Choisir Votre Produit")</f>
        <v>ID_P Hom 0003</v>
      </c>
      <c r="D385" s="27" t="s">
        <v>512</v>
      </c>
      <c r="E385" s="27" t="str">
        <f>+Tab_Clients[[#This Row],[Client_Name]]</f>
        <v>Meera Kumar</v>
      </c>
      <c r="F385" s="27" t="str">
        <f>_xlfn.XLOOKUP(Ventes[[#This Row],[Client_Name]],Tab_Clients[Client_Name],Tab_Clients[Customer Type],"Nouveau")</f>
        <v>Normal</v>
      </c>
      <c r="G385" s="28">
        <v>7</v>
      </c>
      <c r="H385" s="6">
        <f>_xlfn.XLOOKUP(Ventes[[#This Row],[Product_Name]],Tab_Produits[Product_Line],Tab_Produits[Coût_Unitaire],"0")</f>
        <v>73.56</v>
      </c>
      <c r="I385" s="2">
        <f t="shared" si="11"/>
        <v>514.92000000000007</v>
      </c>
      <c r="J385" s="2">
        <f>IF(AND(WORKDAY(Ventes[[#This Row],[Sale_Date]],2)&gt;=5,Ventes[[#This Row],[Quantity]]&gt;=7,+Ventes[[#This Row],[Customer Type]]="Member"),-Ventes[[#This Row],[Prix_Vente]]*TX_Remise,0)</f>
        <v>0</v>
      </c>
      <c r="K385" s="2">
        <f>IF(AND(WEEKDAY(Ventes[[#This Row],[Sale_Date]],2)=7, Ventes[[#This Row],[Product_Price]]&gt;7), Ventes[[#This Row],[Prix_Vente]]*TauxMaj, 0)</f>
        <v>0</v>
      </c>
      <c r="L385" s="2">
        <f>SUM(Ventes[[#This Row],[Prix_Vente]:[Majoration]])</f>
        <v>514.92000000000007</v>
      </c>
      <c r="M385" s="2">
        <f xml:space="preserve"> Ventes[[#This Row],[Prix de Vente HT]]*Tx_TVA</f>
        <v>99.122100000000017</v>
      </c>
      <c r="N385" s="2">
        <f>+Ventes[[#This Row],[Prix de Vente HT]]+Ventes[[#This Row],[Montant TVA]]</f>
        <v>614.04210000000012</v>
      </c>
    </row>
    <row r="386" spans="1:14">
      <c r="A386" t="str">
        <f>IF(Ventes[[#This Row],[Sale_Date]]=Ventes[[#This Row],[Sale_Date]],"ID_V "&amp;TEXT(B386,"YYYY MMDD")&amp;"-"&amp;TEXT(ROW(),"000"),"ID…")</f>
        <v>ID_V YYYY 02DD-386</v>
      </c>
      <c r="B386" s="26">
        <f t="shared" ref="B386:B449" si="12">DATE(2023, 11, 17) + INT((ROW(B385)-1)/4)</f>
        <v>45343</v>
      </c>
      <c r="C386" t="str">
        <f>_xlfn.XLOOKUP(Ventes[[#This Row],[Product_Name]],Tab_Produits[Product_Line],Tab_Produits[ID_Product],"Choisir Votre Produit")</f>
        <v>ID_P Hom 0003</v>
      </c>
      <c r="D386" s="27" t="s">
        <v>512</v>
      </c>
      <c r="E386" s="27" t="str">
        <f>+Tab_Clients[[#This Row],[Client_Name]]</f>
        <v>Rahul Kumar</v>
      </c>
      <c r="F386" s="27" t="str">
        <f>_xlfn.XLOOKUP(Ventes[[#This Row],[Client_Name]],Tab_Clients[Client_Name],Tab_Clients[Customer Type],"Nouveau")</f>
        <v>Member</v>
      </c>
      <c r="G386" s="28">
        <v>1</v>
      </c>
      <c r="H386" s="6">
        <f>_xlfn.XLOOKUP(Ventes[[#This Row],[Product_Name]],Tab_Produits[Product_Line],Tab_Produits[Coût_Unitaire],"0")</f>
        <v>73.56</v>
      </c>
      <c r="I386" s="2">
        <f t="shared" ref="I386:I449" si="13">G386*H386</f>
        <v>73.56</v>
      </c>
      <c r="J386" s="2">
        <f>IF(AND(WORKDAY(Ventes[[#This Row],[Sale_Date]],2)&gt;=5,Ventes[[#This Row],[Quantity]]&gt;=7,+Ventes[[#This Row],[Customer Type]]="Member"),-Ventes[[#This Row],[Prix_Vente]]*TX_Remise,0)</f>
        <v>0</v>
      </c>
      <c r="K386" s="2">
        <f>IF(AND(WEEKDAY(Ventes[[#This Row],[Sale_Date]],2)=7, Ventes[[#This Row],[Product_Price]]&gt;7), Ventes[[#This Row],[Prix_Vente]]*TauxMaj, 0)</f>
        <v>0</v>
      </c>
      <c r="L386" s="2">
        <f>SUM(Ventes[[#This Row],[Prix_Vente]:[Majoration]])</f>
        <v>73.56</v>
      </c>
      <c r="M386" s="2">
        <f xml:space="preserve"> Ventes[[#This Row],[Prix de Vente HT]]*Tx_TVA</f>
        <v>14.160300000000001</v>
      </c>
      <c r="N386" s="2">
        <f>+Ventes[[#This Row],[Prix de Vente HT]]+Ventes[[#This Row],[Montant TVA]]</f>
        <v>87.720300000000009</v>
      </c>
    </row>
    <row r="387" spans="1:14">
      <c r="A387" t="str">
        <f>IF(Ventes[[#This Row],[Sale_Date]]=Ventes[[#This Row],[Sale_Date]],"ID_V "&amp;TEXT(B387,"YYYY MMDD")&amp;"-"&amp;TEXT(ROW(),"000"),"ID…")</f>
        <v>ID_V YYYY 02DD-387</v>
      </c>
      <c r="B387" s="26">
        <f t="shared" si="12"/>
        <v>45343</v>
      </c>
      <c r="C387" t="str">
        <f>_xlfn.XLOOKUP(Ventes[[#This Row],[Product_Name]],Tab_Produits[Product_Line],Tab_Produits[ID_Product],"Choisir Votre Produit")</f>
        <v>ID_P Hea 0001</v>
      </c>
      <c r="D387" s="27" t="s">
        <v>510</v>
      </c>
      <c r="E387" s="27" t="str">
        <f>+Tab_Clients[[#This Row],[Client_Name]]</f>
        <v>Vikram Rao</v>
      </c>
      <c r="F387" s="27" t="str">
        <f>_xlfn.XLOOKUP(Ventes[[#This Row],[Client_Name]],Tab_Clients[Client_Name],Tab_Clients[Customer Type],"Nouveau")</f>
        <v>Member</v>
      </c>
      <c r="G387" s="28">
        <v>5</v>
      </c>
      <c r="H387" s="6">
        <f>_xlfn.XLOOKUP(Ventes[[#This Row],[Product_Name]],Tab_Produits[Product_Line],Tab_Produits[Coût_Unitaire],"0")</f>
        <v>74.69</v>
      </c>
      <c r="I387" s="2">
        <f t="shared" si="13"/>
        <v>373.45</v>
      </c>
      <c r="J387" s="2">
        <f>IF(AND(WORKDAY(Ventes[[#This Row],[Sale_Date]],2)&gt;=5,Ventes[[#This Row],[Quantity]]&gt;=7,+Ventes[[#This Row],[Customer Type]]="Member"),-Ventes[[#This Row],[Prix_Vente]]*TX_Remise,0)</f>
        <v>0</v>
      </c>
      <c r="K387" s="2">
        <f>IF(AND(WEEKDAY(Ventes[[#This Row],[Sale_Date]],2)=7, Ventes[[#This Row],[Product_Price]]&gt;7), Ventes[[#This Row],[Prix_Vente]]*TauxMaj, 0)</f>
        <v>0</v>
      </c>
      <c r="L387" s="2">
        <f>SUM(Ventes[[#This Row],[Prix_Vente]:[Majoration]])</f>
        <v>373.45</v>
      </c>
      <c r="M387" s="2">
        <f xml:space="preserve"> Ventes[[#This Row],[Prix de Vente HT]]*Tx_TVA</f>
        <v>71.889124999999993</v>
      </c>
      <c r="N387" s="2">
        <f>+Ventes[[#This Row],[Prix de Vente HT]]+Ventes[[#This Row],[Montant TVA]]</f>
        <v>445.33912499999997</v>
      </c>
    </row>
    <row r="388" spans="1:14">
      <c r="A388" t="str">
        <f>IF(Ventes[[#This Row],[Sale_Date]]=Ventes[[#This Row],[Sale_Date]],"ID_V "&amp;TEXT(B388,"YYYY MMDD")&amp;"-"&amp;TEXT(ROW(),"000"),"ID…")</f>
        <v>ID_V YYYY 02DD-388</v>
      </c>
      <c r="B388" s="26">
        <f t="shared" si="12"/>
        <v>45343</v>
      </c>
      <c r="C388" t="str">
        <f>_xlfn.XLOOKUP(Ventes[[#This Row],[Product_Name]],Tab_Produits[Product_Line],Tab_Produits[ID_Product],"Choisir Votre Produit")</f>
        <v>ID_P Foo 0004</v>
      </c>
      <c r="D388" s="27" t="s">
        <v>513</v>
      </c>
      <c r="E388" s="27" t="str">
        <f>+Tab_Clients[[#This Row],[Client_Name]]</f>
        <v>Rahul Reddy</v>
      </c>
      <c r="F388" s="27" t="str">
        <f>_xlfn.XLOOKUP(Ventes[[#This Row],[Client_Name]],Tab_Clients[Client_Name],Tab_Clients[Customer Type],"Nouveau")</f>
        <v>Member</v>
      </c>
      <c r="G388" s="28">
        <v>4</v>
      </c>
      <c r="H388" s="6">
        <f>_xlfn.XLOOKUP(Ventes[[#This Row],[Product_Name]],Tab_Produits[Product_Line],Tab_Produits[Coût_Unitaire],"0")</f>
        <v>54.84</v>
      </c>
      <c r="I388" s="2">
        <f t="shared" si="13"/>
        <v>219.36</v>
      </c>
      <c r="J388" s="2">
        <f>IF(AND(WORKDAY(Ventes[[#This Row],[Sale_Date]],2)&gt;=5,Ventes[[#This Row],[Quantity]]&gt;=7,+Ventes[[#This Row],[Customer Type]]="Member"),-Ventes[[#This Row],[Prix_Vente]]*TX_Remise,0)</f>
        <v>0</v>
      </c>
      <c r="K388" s="2">
        <f>IF(AND(WEEKDAY(Ventes[[#This Row],[Sale_Date]],2)=7, Ventes[[#This Row],[Product_Price]]&gt;7), Ventes[[#This Row],[Prix_Vente]]*TauxMaj, 0)</f>
        <v>0</v>
      </c>
      <c r="L388" s="2">
        <f>SUM(Ventes[[#This Row],[Prix_Vente]:[Majoration]])</f>
        <v>219.36</v>
      </c>
      <c r="M388" s="2">
        <f xml:space="preserve"> Ventes[[#This Row],[Prix de Vente HT]]*Tx_TVA</f>
        <v>42.226800000000004</v>
      </c>
      <c r="N388" s="2">
        <f>+Ventes[[#This Row],[Prix de Vente HT]]+Ventes[[#This Row],[Montant TVA]]</f>
        <v>261.58680000000004</v>
      </c>
    </row>
    <row r="389" spans="1:14" s="32" customFormat="1">
      <c r="A389" s="32" t="str">
        <f>IF(Ventes[[#This Row],[Sale_Date]]=Ventes[[#This Row],[Sale_Date]],"ID_V "&amp;TEXT(B389,"YYYY MMDD")&amp;"-"&amp;TEXT(ROW(),"000"),"ID…")</f>
        <v>ID_V YYYY 02DD-389</v>
      </c>
      <c r="B389" s="33">
        <f t="shared" si="12"/>
        <v>45343</v>
      </c>
      <c r="C389" s="32" t="str">
        <f>_xlfn.XLOOKUP(Ventes[[#This Row],[Product_Name]],Tab_Produits[Product_Line],Tab_Produits[ID_Product],"Choisir Votre Produit")</f>
        <v>ID_P Hom 0003</v>
      </c>
      <c r="D389" s="34" t="s">
        <v>512</v>
      </c>
      <c r="E389" s="34" t="str">
        <f>+Tab_Clients[[#This Row],[Client_Name]]</f>
        <v>Arjun Singh</v>
      </c>
      <c r="F389" s="34" t="str">
        <f>_xlfn.XLOOKUP(Ventes[[#This Row],[Client_Name]],Tab_Clients[Client_Name],Tab_Clients[Customer Type],"Nouveau")</f>
        <v>Normal</v>
      </c>
      <c r="G389" s="35">
        <v>1</v>
      </c>
      <c r="H389" s="36">
        <f>_xlfn.XLOOKUP(Ventes[[#This Row],[Product_Name]],Tab_Produits[Product_Line],Tab_Produits[Coût_Unitaire],"0")</f>
        <v>73.56</v>
      </c>
      <c r="I389" s="37">
        <f t="shared" si="13"/>
        <v>73.56</v>
      </c>
      <c r="J389" s="37">
        <f>IF(AND(WORKDAY(Ventes[[#This Row],[Sale_Date]],2)&gt;=5,Ventes[[#This Row],[Quantity]]&gt;=7,+Ventes[[#This Row],[Customer Type]]="Member"),-Ventes[[#This Row],[Prix_Vente]]*TX_Remise,0)</f>
        <v>0</v>
      </c>
      <c r="K389" s="37">
        <f>IF(AND(WEEKDAY(Ventes[[#This Row],[Sale_Date]],2)=7, Ventes[[#This Row],[Product_Price]]&gt;7), Ventes[[#This Row],[Prix_Vente]]*TauxMaj, 0)</f>
        <v>0</v>
      </c>
      <c r="L389" s="37">
        <f>SUM(Ventes[[#This Row],[Prix_Vente]:[Majoration]])</f>
        <v>73.56</v>
      </c>
      <c r="M389" s="37">
        <f xml:space="preserve"> Ventes[[#This Row],[Prix de Vente HT]]*Tx_TVA</f>
        <v>14.160300000000001</v>
      </c>
      <c r="N389" s="37">
        <f>+Ventes[[#This Row],[Prix de Vente HT]]+Ventes[[#This Row],[Montant TVA]]</f>
        <v>87.720300000000009</v>
      </c>
    </row>
    <row r="390" spans="1:14">
      <c r="A390" t="str">
        <f>IF(Ventes[[#This Row],[Sale_Date]]=Ventes[[#This Row],[Sale_Date]],"ID_V "&amp;TEXT(B390,"YYYY MMDD")&amp;"-"&amp;TEXT(ROW(),"000"),"ID…")</f>
        <v>ID_V YYYY 02DD-390</v>
      </c>
      <c r="B390" s="26">
        <f t="shared" si="12"/>
        <v>45344</v>
      </c>
      <c r="C390" t="str">
        <f>_xlfn.XLOOKUP(Ventes[[#This Row],[Product_Name]],Tab_Produits[Product_Line],Tab_Produits[ID_Product],"Choisir Votre Produit")</f>
        <v>ID_P Hom 0003</v>
      </c>
      <c r="D390" s="27" t="s">
        <v>512</v>
      </c>
      <c r="E390" s="27" t="str">
        <f>+Tab_Clients[[#This Row],[Client_Name]]</f>
        <v>Karan Kumar</v>
      </c>
      <c r="F390" s="27" t="str">
        <f>_xlfn.XLOOKUP(Ventes[[#This Row],[Client_Name]],Tab_Clients[Client_Name],Tab_Clients[Customer Type],"Nouveau")</f>
        <v>Member</v>
      </c>
      <c r="G390" s="28">
        <v>8</v>
      </c>
      <c r="H390" s="6">
        <f>_xlfn.XLOOKUP(Ventes[[#This Row],[Product_Name]],Tab_Produits[Product_Line],Tab_Produits[Coût_Unitaire],"0")</f>
        <v>73.56</v>
      </c>
      <c r="I390" s="2">
        <f t="shared" si="13"/>
        <v>588.48</v>
      </c>
      <c r="J390" s="2">
        <f>IF(AND(WORKDAY(Ventes[[#This Row],[Sale_Date]],2)&gt;=5,Ventes[[#This Row],[Quantity]]&gt;=7,+Ventes[[#This Row],[Customer Type]]="Member"),-Ventes[[#This Row],[Prix_Vente]]*TX_Remise,0)</f>
        <v>-147.12</v>
      </c>
      <c r="K390" s="2">
        <f>IF(AND(WEEKDAY(Ventes[[#This Row],[Sale_Date]],2)=7, Ventes[[#This Row],[Product_Price]]&gt;7), Ventes[[#This Row],[Prix_Vente]]*TauxMaj, 0)</f>
        <v>0</v>
      </c>
      <c r="L390" s="2">
        <f>SUM(Ventes[[#This Row],[Prix_Vente]:[Majoration]])</f>
        <v>441.36</v>
      </c>
      <c r="M390" s="2">
        <f xml:space="preserve"> Ventes[[#This Row],[Prix de Vente HT]]*Tx_TVA</f>
        <v>84.961800000000011</v>
      </c>
      <c r="N390" s="2">
        <f>+Ventes[[#This Row],[Prix de Vente HT]]+Ventes[[#This Row],[Montant TVA]]</f>
        <v>526.32180000000005</v>
      </c>
    </row>
    <row r="391" spans="1:14">
      <c r="A391" t="str">
        <f>IF(Ventes[[#This Row],[Sale_Date]]=Ventes[[#This Row],[Sale_Date]],"ID_V "&amp;TEXT(B391,"YYYY MMDD")&amp;"-"&amp;TEXT(ROW(),"000"),"ID…")</f>
        <v>ID_V YYYY 02DD-391</v>
      </c>
      <c r="B391" s="26">
        <f t="shared" si="12"/>
        <v>45344</v>
      </c>
      <c r="C391" t="str">
        <f>_xlfn.XLOOKUP(Ventes[[#This Row],[Product_Name]],Tab_Produits[Product_Line],Tab_Produits[ID_Product],"Choisir Votre Produit")</f>
        <v>ID_P Hea 0001</v>
      </c>
      <c r="D391" s="27" t="s">
        <v>510</v>
      </c>
      <c r="E391" s="27" t="str">
        <f>+Tab_Clients[[#This Row],[Client_Name]]</f>
        <v>Ashok Banerjee</v>
      </c>
      <c r="F391" s="27" t="str">
        <f>_xlfn.XLOOKUP(Ventes[[#This Row],[Client_Name]],Tab_Clients[Client_Name],Tab_Clients[Customer Type],"Nouveau")</f>
        <v>Member</v>
      </c>
      <c r="G391" s="28">
        <v>5</v>
      </c>
      <c r="H391" s="6">
        <f>_xlfn.XLOOKUP(Ventes[[#This Row],[Product_Name]],Tab_Produits[Product_Line],Tab_Produits[Coût_Unitaire],"0")</f>
        <v>74.69</v>
      </c>
      <c r="I391" s="2">
        <f t="shared" si="13"/>
        <v>373.45</v>
      </c>
      <c r="J391" s="2">
        <f>IF(AND(WORKDAY(Ventes[[#This Row],[Sale_Date]],2)&gt;=5,Ventes[[#This Row],[Quantity]]&gt;=7,+Ventes[[#This Row],[Customer Type]]="Member"),-Ventes[[#This Row],[Prix_Vente]]*TX_Remise,0)</f>
        <v>0</v>
      </c>
      <c r="K391" s="2">
        <f>IF(AND(WEEKDAY(Ventes[[#This Row],[Sale_Date]],2)=7, Ventes[[#This Row],[Product_Price]]&gt;7), Ventes[[#This Row],[Prix_Vente]]*TauxMaj, 0)</f>
        <v>0</v>
      </c>
      <c r="L391" s="2">
        <f>SUM(Ventes[[#This Row],[Prix_Vente]:[Majoration]])</f>
        <v>373.45</v>
      </c>
      <c r="M391" s="2">
        <f xml:space="preserve"> Ventes[[#This Row],[Prix de Vente HT]]*Tx_TVA</f>
        <v>71.889124999999993</v>
      </c>
      <c r="N391" s="2">
        <f>+Ventes[[#This Row],[Prix de Vente HT]]+Ventes[[#This Row],[Montant TVA]]</f>
        <v>445.33912499999997</v>
      </c>
    </row>
    <row r="392" spans="1:14">
      <c r="A392" t="str">
        <f>IF(Ventes[[#This Row],[Sale_Date]]=Ventes[[#This Row],[Sale_Date]],"ID_V "&amp;TEXT(B392,"YYYY MMDD")&amp;"-"&amp;TEXT(ROW(),"000"),"ID…")</f>
        <v>ID_V YYYY 02DD-392</v>
      </c>
      <c r="B392" s="26">
        <f t="shared" si="12"/>
        <v>45344</v>
      </c>
      <c r="C392" t="str">
        <f>_xlfn.XLOOKUP(Ventes[[#This Row],[Product_Name]],Tab_Produits[Product_Line],Tab_Produits[ID_Product],"Choisir Votre Produit")</f>
        <v>ID_P Foo 0004</v>
      </c>
      <c r="D392" s="27" t="s">
        <v>513</v>
      </c>
      <c r="E392" s="27" t="str">
        <f>+Tab_Clients[[#This Row],[Client_Name]]</f>
        <v>Isha Nair</v>
      </c>
      <c r="F392" s="27" t="str">
        <f>_xlfn.XLOOKUP(Ventes[[#This Row],[Client_Name]],Tab_Clients[Client_Name],Tab_Clients[Customer Type],"Nouveau")</f>
        <v>Member</v>
      </c>
      <c r="G392" s="28">
        <v>5</v>
      </c>
      <c r="H392" s="6">
        <f>_xlfn.XLOOKUP(Ventes[[#This Row],[Product_Name]],Tab_Produits[Product_Line],Tab_Produits[Coût_Unitaire],"0")</f>
        <v>54.84</v>
      </c>
      <c r="I392" s="2">
        <f t="shared" si="13"/>
        <v>274.20000000000005</v>
      </c>
      <c r="J392" s="2">
        <f>IF(AND(WORKDAY(Ventes[[#This Row],[Sale_Date]],2)&gt;=5,Ventes[[#This Row],[Quantity]]&gt;=7,+Ventes[[#This Row],[Customer Type]]="Member"),-Ventes[[#This Row],[Prix_Vente]]*TX_Remise,0)</f>
        <v>0</v>
      </c>
      <c r="K392" s="2">
        <f>IF(AND(WEEKDAY(Ventes[[#This Row],[Sale_Date]],2)=7, Ventes[[#This Row],[Product_Price]]&gt;7), Ventes[[#This Row],[Prix_Vente]]*TauxMaj, 0)</f>
        <v>0</v>
      </c>
      <c r="L392" s="2">
        <f>SUM(Ventes[[#This Row],[Prix_Vente]:[Majoration]])</f>
        <v>274.20000000000005</v>
      </c>
      <c r="M392" s="2">
        <f xml:space="preserve"> Ventes[[#This Row],[Prix de Vente HT]]*Tx_TVA</f>
        <v>52.783500000000011</v>
      </c>
      <c r="N392" s="2">
        <f>+Ventes[[#This Row],[Prix de Vente HT]]+Ventes[[#This Row],[Montant TVA]]</f>
        <v>326.98350000000005</v>
      </c>
    </row>
    <row r="393" spans="1:14">
      <c r="A393" t="str">
        <f>IF(Ventes[[#This Row],[Sale_Date]]=Ventes[[#This Row],[Sale_Date]],"ID_V "&amp;TEXT(B393,"YYYY MMDD")&amp;"-"&amp;TEXT(ROW(),"000"),"ID…")</f>
        <v>ID_V YYYY 02DD-393</v>
      </c>
      <c r="B393" s="26">
        <f t="shared" si="12"/>
        <v>45344</v>
      </c>
      <c r="C393" t="str">
        <f>_xlfn.XLOOKUP(Ventes[[#This Row],[Product_Name]],Tab_Produits[Product_Line],Tab_Produits[ID_Product],"Choisir Votre Produit")</f>
        <v>ID_P Hom 0003</v>
      </c>
      <c r="D393" s="27" t="s">
        <v>512</v>
      </c>
      <c r="E393" s="27" t="str">
        <f>+Tab_Clients[[#This Row],[Client_Name]]</f>
        <v>Neha Bansal</v>
      </c>
      <c r="F393" s="27" t="str">
        <f>_xlfn.XLOOKUP(Ventes[[#This Row],[Client_Name]],Tab_Clients[Client_Name],Tab_Clients[Customer Type],"Nouveau")</f>
        <v>Member</v>
      </c>
      <c r="G393" s="28">
        <v>10</v>
      </c>
      <c r="H393" s="6">
        <f>_xlfn.XLOOKUP(Ventes[[#This Row],[Product_Name]],Tab_Produits[Product_Line],Tab_Produits[Coût_Unitaire],"0")</f>
        <v>73.56</v>
      </c>
      <c r="I393" s="2">
        <f t="shared" si="13"/>
        <v>735.6</v>
      </c>
      <c r="J393" s="2">
        <f>IF(AND(WORKDAY(Ventes[[#This Row],[Sale_Date]],2)&gt;=5,Ventes[[#This Row],[Quantity]]&gt;=7,+Ventes[[#This Row],[Customer Type]]="Member"),-Ventes[[#This Row],[Prix_Vente]]*TX_Remise,0)</f>
        <v>-183.9</v>
      </c>
      <c r="K393" s="2">
        <f>IF(AND(WEEKDAY(Ventes[[#This Row],[Sale_Date]],2)=7, Ventes[[#This Row],[Product_Price]]&gt;7), Ventes[[#This Row],[Prix_Vente]]*TauxMaj, 0)</f>
        <v>0</v>
      </c>
      <c r="L393" s="2">
        <f>SUM(Ventes[[#This Row],[Prix_Vente]:[Majoration]])</f>
        <v>551.70000000000005</v>
      </c>
      <c r="M393" s="2">
        <f xml:space="preserve"> Ventes[[#This Row],[Prix de Vente HT]]*Tx_TVA</f>
        <v>106.20225000000001</v>
      </c>
      <c r="N393" s="2">
        <f>+Ventes[[#This Row],[Prix de Vente HT]]+Ventes[[#This Row],[Montant TVA]]</f>
        <v>657.90225000000009</v>
      </c>
    </row>
    <row r="394" spans="1:14">
      <c r="A394" t="str">
        <f>IF(Ventes[[#This Row],[Sale_Date]]=Ventes[[#This Row],[Sale_Date]],"ID_V "&amp;TEXT(B394,"YYYY MMDD")&amp;"-"&amp;TEXT(ROW(),"000"),"ID…")</f>
        <v>ID_V YYYY 02DD-394</v>
      </c>
      <c r="B394" s="26">
        <f t="shared" si="12"/>
        <v>45345</v>
      </c>
      <c r="C394" t="str">
        <f>_xlfn.XLOOKUP(Ventes[[#This Row],[Product_Name]],Tab_Produits[Product_Line],Tab_Produits[ID_Product],"Choisir Votre Produit")</f>
        <v>ID_P Hom 0003</v>
      </c>
      <c r="D394" s="27" t="s">
        <v>512</v>
      </c>
      <c r="E394" s="27" t="str">
        <f>+Tab_Clients[[#This Row],[Client_Name]]</f>
        <v>Vivaan Mukherjee</v>
      </c>
      <c r="F394" s="27" t="str">
        <f>_xlfn.XLOOKUP(Ventes[[#This Row],[Client_Name]],Tab_Clients[Client_Name],Tab_Clients[Customer Type],"Nouveau")</f>
        <v>Normal</v>
      </c>
      <c r="G394" s="28">
        <v>2</v>
      </c>
      <c r="H394" s="6">
        <f>_xlfn.XLOOKUP(Ventes[[#This Row],[Product_Name]],Tab_Produits[Product_Line],Tab_Produits[Coût_Unitaire],"0")</f>
        <v>73.56</v>
      </c>
      <c r="I394" s="2">
        <f t="shared" si="13"/>
        <v>147.12</v>
      </c>
      <c r="J394" s="2">
        <f>IF(AND(WORKDAY(Ventes[[#This Row],[Sale_Date]],2)&gt;=5,Ventes[[#This Row],[Quantity]]&gt;=7,+Ventes[[#This Row],[Customer Type]]="Member"),-Ventes[[#This Row],[Prix_Vente]]*TX_Remise,0)</f>
        <v>0</v>
      </c>
      <c r="K394" s="2">
        <f>IF(AND(WEEKDAY(Ventes[[#This Row],[Sale_Date]],2)=7, Ventes[[#This Row],[Product_Price]]&gt;7), Ventes[[#This Row],[Prix_Vente]]*TauxMaj, 0)</f>
        <v>0</v>
      </c>
      <c r="L394" s="2">
        <f>SUM(Ventes[[#This Row],[Prix_Vente]:[Majoration]])</f>
        <v>147.12</v>
      </c>
      <c r="M394" s="2">
        <f xml:space="preserve"> Ventes[[#This Row],[Prix de Vente HT]]*Tx_TVA</f>
        <v>28.320600000000002</v>
      </c>
      <c r="N394" s="2">
        <f>+Ventes[[#This Row],[Prix de Vente HT]]+Ventes[[#This Row],[Montant TVA]]</f>
        <v>175.44060000000002</v>
      </c>
    </row>
    <row r="395" spans="1:14">
      <c r="A395" t="str">
        <f>IF(Ventes[[#This Row],[Sale_Date]]=Ventes[[#This Row],[Sale_Date]],"ID_V "&amp;TEXT(B395,"YYYY MMDD")&amp;"-"&amp;TEXT(ROW(),"000"),"ID…")</f>
        <v>ID_V YYYY 02DD-395</v>
      </c>
      <c r="B395" s="26">
        <f t="shared" si="12"/>
        <v>45345</v>
      </c>
      <c r="C395" t="str">
        <f>_xlfn.XLOOKUP(Ventes[[#This Row],[Product_Name]],Tab_Produits[Product_Line],Tab_Produits[ID_Product],"Choisir Votre Produit")</f>
        <v>ID_P Hea 0001</v>
      </c>
      <c r="D395" s="27" t="s">
        <v>510</v>
      </c>
      <c r="E395" s="27" t="str">
        <f>+Tab_Clients[[#This Row],[Client_Name]]</f>
        <v>Krishna Patel</v>
      </c>
      <c r="F395" s="27" t="str">
        <f>_xlfn.XLOOKUP(Ventes[[#This Row],[Client_Name]],Tab_Clients[Client_Name],Tab_Clients[Customer Type],"Nouveau")</f>
        <v>Normal</v>
      </c>
      <c r="G395" s="28">
        <v>1</v>
      </c>
      <c r="H395" s="6">
        <f>_xlfn.XLOOKUP(Ventes[[#This Row],[Product_Name]],Tab_Produits[Product_Line],Tab_Produits[Coût_Unitaire],"0")</f>
        <v>74.69</v>
      </c>
      <c r="I395" s="2">
        <f t="shared" si="13"/>
        <v>74.69</v>
      </c>
      <c r="J395" s="2">
        <f>IF(AND(WORKDAY(Ventes[[#This Row],[Sale_Date]],2)&gt;=5,Ventes[[#This Row],[Quantity]]&gt;=7,+Ventes[[#This Row],[Customer Type]]="Member"),-Ventes[[#This Row],[Prix_Vente]]*TX_Remise,0)</f>
        <v>0</v>
      </c>
      <c r="K395" s="2">
        <f>IF(AND(WEEKDAY(Ventes[[#This Row],[Sale_Date]],2)=7, Ventes[[#This Row],[Product_Price]]&gt;7), Ventes[[#This Row],[Prix_Vente]]*TauxMaj, 0)</f>
        <v>0</v>
      </c>
      <c r="L395" s="2">
        <f>SUM(Ventes[[#This Row],[Prix_Vente]:[Majoration]])</f>
        <v>74.69</v>
      </c>
      <c r="M395" s="2">
        <f xml:space="preserve"> Ventes[[#This Row],[Prix de Vente HT]]*Tx_TVA</f>
        <v>14.377825</v>
      </c>
      <c r="N395" s="2">
        <f>+Ventes[[#This Row],[Prix de Vente HT]]+Ventes[[#This Row],[Montant TVA]]</f>
        <v>89.067824999999999</v>
      </c>
    </row>
    <row r="396" spans="1:14">
      <c r="A396" t="str">
        <f>IF(Ventes[[#This Row],[Sale_Date]]=Ventes[[#This Row],[Sale_Date]],"ID_V "&amp;TEXT(B396,"YYYY MMDD")&amp;"-"&amp;TEXT(ROW(),"000"),"ID…")</f>
        <v>ID_V YYYY 02DD-396</v>
      </c>
      <c r="B396" s="26">
        <f t="shared" si="12"/>
        <v>45345</v>
      </c>
      <c r="C396" t="str">
        <f>_xlfn.XLOOKUP(Ventes[[#This Row],[Product_Name]],Tab_Produits[Product_Line],Tab_Produits[ID_Product],"Choisir Votre Produit")</f>
        <v>ID_P Foo 0004</v>
      </c>
      <c r="D396" s="27" t="s">
        <v>513</v>
      </c>
      <c r="E396" s="27" t="str">
        <f>+Tab_Clients[[#This Row],[Client_Name]]</f>
        <v>Deepak Agarwal</v>
      </c>
      <c r="F396" s="27" t="str">
        <f>_xlfn.XLOOKUP(Ventes[[#This Row],[Client_Name]],Tab_Clients[Client_Name],Tab_Clients[Customer Type],"Nouveau")</f>
        <v>Member</v>
      </c>
      <c r="G396" s="28">
        <v>10</v>
      </c>
      <c r="H396" s="6">
        <f>_xlfn.XLOOKUP(Ventes[[#This Row],[Product_Name]],Tab_Produits[Product_Line],Tab_Produits[Coût_Unitaire],"0")</f>
        <v>54.84</v>
      </c>
      <c r="I396" s="2">
        <f t="shared" si="13"/>
        <v>548.40000000000009</v>
      </c>
      <c r="J396" s="2">
        <f>IF(AND(WORKDAY(Ventes[[#This Row],[Sale_Date]],2)&gt;=5,Ventes[[#This Row],[Quantity]]&gt;=7,+Ventes[[#This Row],[Customer Type]]="Member"),-Ventes[[#This Row],[Prix_Vente]]*TX_Remise,0)</f>
        <v>-137.10000000000002</v>
      </c>
      <c r="K396" s="2">
        <f>IF(AND(WEEKDAY(Ventes[[#This Row],[Sale_Date]],2)=7, Ventes[[#This Row],[Product_Price]]&gt;7), Ventes[[#This Row],[Prix_Vente]]*TauxMaj, 0)</f>
        <v>0</v>
      </c>
      <c r="L396" s="2">
        <f>SUM(Ventes[[#This Row],[Prix_Vente]:[Majoration]])</f>
        <v>411.30000000000007</v>
      </c>
      <c r="M396" s="2">
        <f xml:space="preserve"> Ventes[[#This Row],[Prix de Vente HT]]*Tx_TVA</f>
        <v>79.17525000000002</v>
      </c>
      <c r="N396" s="2">
        <f>+Ventes[[#This Row],[Prix de Vente HT]]+Ventes[[#This Row],[Montant TVA]]</f>
        <v>490.47525000000007</v>
      </c>
    </row>
    <row r="397" spans="1:14">
      <c r="A397" t="str">
        <f>IF(Ventes[[#This Row],[Sale_Date]]=Ventes[[#This Row],[Sale_Date]],"ID_V "&amp;TEXT(B397,"YYYY MMDD")&amp;"-"&amp;TEXT(ROW(),"000"),"ID…")</f>
        <v>ID_V YYYY 02DD-397</v>
      </c>
      <c r="B397" s="26">
        <f t="shared" si="12"/>
        <v>45345</v>
      </c>
      <c r="C397" t="str">
        <f>_xlfn.XLOOKUP(Ventes[[#This Row],[Product_Name]],Tab_Produits[Product_Line],Tab_Produits[ID_Product],"Choisir Votre Produit")</f>
        <v>ID_P Hom 0003</v>
      </c>
      <c r="D397" s="27" t="s">
        <v>512</v>
      </c>
      <c r="E397" s="27" t="str">
        <f>+Tab_Clients[[#This Row],[Client_Name]]</f>
        <v>Pooja Kapoor</v>
      </c>
      <c r="F397" s="27" t="str">
        <f>_xlfn.XLOOKUP(Ventes[[#This Row],[Client_Name]],Tab_Clients[Client_Name],Tab_Clients[Customer Type],"Nouveau")</f>
        <v>Normal</v>
      </c>
      <c r="G397" s="28">
        <v>8</v>
      </c>
      <c r="H397" s="6">
        <f>_xlfn.XLOOKUP(Ventes[[#This Row],[Product_Name]],Tab_Produits[Product_Line],Tab_Produits[Coût_Unitaire],"0")</f>
        <v>73.56</v>
      </c>
      <c r="I397" s="2">
        <f t="shared" si="13"/>
        <v>588.48</v>
      </c>
      <c r="J397" s="2">
        <f>IF(AND(WORKDAY(Ventes[[#This Row],[Sale_Date]],2)&gt;=5,Ventes[[#This Row],[Quantity]]&gt;=7,+Ventes[[#This Row],[Customer Type]]="Member"),-Ventes[[#This Row],[Prix_Vente]]*TX_Remise,0)</f>
        <v>0</v>
      </c>
      <c r="K397" s="2">
        <f>IF(AND(WEEKDAY(Ventes[[#This Row],[Sale_Date]],2)=7, Ventes[[#This Row],[Product_Price]]&gt;7), Ventes[[#This Row],[Prix_Vente]]*TauxMaj, 0)</f>
        <v>0</v>
      </c>
      <c r="L397" s="2">
        <f>SUM(Ventes[[#This Row],[Prix_Vente]:[Majoration]])</f>
        <v>588.48</v>
      </c>
      <c r="M397" s="2">
        <f xml:space="preserve"> Ventes[[#This Row],[Prix de Vente HT]]*Tx_TVA</f>
        <v>113.28240000000001</v>
      </c>
      <c r="N397" s="2">
        <f>+Ventes[[#This Row],[Prix de Vente HT]]+Ventes[[#This Row],[Montant TVA]]</f>
        <v>701.76240000000007</v>
      </c>
    </row>
    <row r="398" spans="1:14">
      <c r="A398" t="str">
        <f>IF(Ventes[[#This Row],[Sale_Date]]=Ventes[[#This Row],[Sale_Date]],"ID_V "&amp;TEXT(B398,"YYYY MMDD")&amp;"-"&amp;TEXT(ROW(),"000"),"ID…")</f>
        <v>ID_V YYYY 02DD-398</v>
      </c>
      <c r="B398" s="26">
        <f t="shared" si="12"/>
        <v>45346</v>
      </c>
      <c r="C398" t="str">
        <f>_xlfn.XLOOKUP(Ventes[[#This Row],[Product_Name]],Tab_Produits[Product_Line],Tab_Produits[ID_Product],"Choisir Votre Produit")</f>
        <v>ID_P Hea 0001</v>
      </c>
      <c r="D398" s="27" t="s">
        <v>510</v>
      </c>
      <c r="E398" s="27" t="str">
        <f>+Tab_Clients[[#This Row],[Client_Name]]</f>
        <v>Karan Agarwal</v>
      </c>
      <c r="F398" s="27" t="str">
        <f>_xlfn.XLOOKUP(Ventes[[#This Row],[Client_Name]],Tab_Clients[Client_Name],Tab_Clients[Customer Type],"Nouveau")</f>
        <v>Normal</v>
      </c>
      <c r="G398" s="28">
        <v>9</v>
      </c>
      <c r="H398" s="6">
        <f>_xlfn.XLOOKUP(Ventes[[#This Row],[Product_Name]],Tab_Produits[Product_Line],Tab_Produits[Coût_Unitaire],"0")</f>
        <v>74.69</v>
      </c>
      <c r="I398" s="2">
        <f t="shared" si="13"/>
        <v>672.21</v>
      </c>
      <c r="J398" s="2">
        <f>IF(AND(WORKDAY(Ventes[[#This Row],[Sale_Date]],2)&gt;=5,Ventes[[#This Row],[Quantity]]&gt;=7,+Ventes[[#This Row],[Customer Type]]="Member"),-Ventes[[#This Row],[Prix_Vente]]*TX_Remise,0)</f>
        <v>0</v>
      </c>
      <c r="K398" s="2">
        <f>IF(AND(WEEKDAY(Ventes[[#This Row],[Sale_Date]],2)=7, Ventes[[#This Row],[Product_Price]]&gt;7), Ventes[[#This Row],[Prix_Vente]]*TauxMaj, 0)</f>
        <v>0</v>
      </c>
      <c r="L398" s="2">
        <f>SUM(Ventes[[#This Row],[Prix_Vente]:[Majoration]])</f>
        <v>672.21</v>
      </c>
      <c r="M398" s="2">
        <f xml:space="preserve"> Ventes[[#This Row],[Prix de Vente HT]]*Tx_TVA</f>
        <v>129.40042500000001</v>
      </c>
      <c r="N398" s="2">
        <f>+Ventes[[#This Row],[Prix de Vente HT]]+Ventes[[#This Row],[Montant TVA]]</f>
        <v>801.61042500000008</v>
      </c>
    </row>
    <row r="399" spans="1:14">
      <c r="A399" t="str">
        <f>IF(Ventes[[#This Row],[Sale_Date]]=Ventes[[#This Row],[Sale_Date]],"ID_V "&amp;TEXT(B399,"YYYY MMDD")&amp;"-"&amp;TEXT(ROW(),"000"),"ID…")</f>
        <v>ID_V YYYY 02DD-399</v>
      </c>
      <c r="B399" s="26">
        <f t="shared" si="12"/>
        <v>45346</v>
      </c>
      <c r="C399" t="str">
        <f>_xlfn.XLOOKUP(Ventes[[#This Row],[Product_Name]],Tab_Produits[Product_Line],Tab_Produits[ID_Product],"Choisir Votre Produit")</f>
        <v>ID_P Ele 0002</v>
      </c>
      <c r="D399" s="27" t="s">
        <v>511</v>
      </c>
      <c r="E399" s="27" t="str">
        <f>+Tab_Clients[[#This Row],[Client_Name]]</f>
        <v>Karan Iyer</v>
      </c>
      <c r="F399" s="27" t="str">
        <f>_xlfn.XLOOKUP(Ventes[[#This Row],[Client_Name]],Tab_Clients[Client_Name],Tab_Clients[Customer Type],"Nouveau")</f>
        <v>Normal</v>
      </c>
      <c r="G399" s="28">
        <v>9</v>
      </c>
      <c r="H399" s="6">
        <f>_xlfn.XLOOKUP(Ventes[[#This Row],[Product_Name]],Tab_Produits[Product_Line],Tab_Produits[Coût_Unitaire],"0")</f>
        <v>15.28</v>
      </c>
      <c r="I399" s="2">
        <f t="shared" si="13"/>
        <v>137.51999999999998</v>
      </c>
      <c r="J399" s="2">
        <f>IF(AND(WORKDAY(Ventes[[#This Row],[Sale_Date]],2)&gt;=5,Ventes[[#This Row],[Quantity]]&gt;=7,+Ventes[[#This Row],[Customer Type]]="Member"),-Ventes[[#This Row],[Prix_Vente]]*TX_Remise,0)</f>
        <v>0</v>
      </c>
      <c r="K399" s="2">
        <f>IF(AND(WEEKDAY(Ventes[[#This Row],[Sale_Date]],2)=7, Ventes[[#This Row],[Product_Price]]&gt;7), Ventes[[#This Row],[Prix_Vente]]*TauxMaj, 0)</f>
        <v>0</v>
      </c>
      <c r="L399" s="2">
        <f>SUM(Ventes[[#This Row],[Prix_Vente]:[Majoration]])</f>
        <v>137.51999999999998</v>
      </c>
      <c r="M399" s="2">
        <f xml:space="preserve"> Ventes[[#This Row],[Prix de Vente HT]]*Tx_TVA</f>
        <v>26.472599999999996</v>
      </c>
      <c r="N399" s="2">
        <f>+Ventes[[#This Row],[Prix de Vente HT]]+Ventes[[#This Row],[Montant TVA]]</f>
        <v>163.99259999999998</v>
      </c>
    </row>
    <row r="400" spans="1:14">
      <c r="A400" t="str">
        <f>IF(Ventes[[#This Row],[Sale_Date]]=Ventes[[#This Row],[Sale_Date]],"ID_V "&amp;TEXT(B400,"YYYY MMDD")&amp;"-"&amp;TEXT(ROW(),"000"),"ID…")</f>
        <v>ID_V YYYY 02DD-400</v>
      </c>
      <c r="B400" s="26">
        <f t="shared" si="12"/>
        <v>45346</v>
      </c>
      <c r="C400" t="str">
        <f>_xlfn.XLOOKUP(Ventes[[#This Row],[Product_Name]],Tab_Produits[Product_Line],Tab_Produits[ID_Product],"Choisir Votre Produit")</f>
        <v>ID_P Ele 0002</v>
      </c>
      <c r="D400" s="27" t="s">
        <v>511</v>
      </c>
      <c r="E400" s="27" t="str">
        <f>+Tab_Clients[[#This Row],[Client_Name]]</f>
        <v>Sanjay Bansal</v>
      </c>
      <c r="F400" s="27" t="str">
        <f>_xlfn.XLOOKUP(Ventes[[#This Row],[Client_Name]],Tab_Clients[Client_Name],Tab_Clients[Customer Type],"Nouveau")</f>
        <v>Normal</v>
      </c>
      <c r="G400" s="28">
        <v>4</v>
      </c>
      <c r="H400" s="6">
        <f>_xlfn.XLOOKUP(Ventes[[#This Row],[Product_Name]],Tab_Produits[Product_Line],Tab_Produits[Coût_Unitaire],"0")</f>
        <v>15.28</v>
      </c>
      <c r="I400" s="2">
        <f t="shared" si="13"/>
        <v>61.12</v>
      </c>
      <c r="J400" s="2">
        <f>IF(AND(WORKDAY(Ventes[[#This Row],[Sale_Date]],2)&gt;=5,Ventes[[#This Row],[Quantity]]&gt;=7,+Ventes[[#This Row],[Customer Type]]="Member"),-Ventes[[#This Row],[Prix_Vente]]*TX_Remise,0)</f>
        <v>0</v>
      </c>
      <c r="K400" s="2">
        <f>IF(AND(WEEKDAY(Ventes[[#This Row],[Sale_Date]],2)=7, Ventes[[#This Row],[Product_Price]]&gt;7), Ventes[[#This Row],[Prix_Vente]]*TauxMaj, 0)</f>
        <v>0</v>
      </c>
      <c r="L400" s="2">
        <f>SUM(Ventes[[#This Row],[Prix_Vente]:[Majoration]])</f>
        <v>61.12</v>
      </c>
      <c r="M400" s="2">
        <f xml:space="preserve"> Ventes[[#This Row],[Prix de Vente HT]]*Tx_TVA</f>
        <v>11.765599999999999</v>
      </c>
      <c r="N400" s="2">
        <f>+Ventes[[#This Row],[Prix de Vente HT]]+Ventes[[#This Row],[Montant TVA]]</f>
        <v>72.885599999999997</v>
      </c>
    </row>
    <row r="401" spans="1:14">
      <c r="A401" t="str">
        <f>IF(Ventes[[#This Row],[Sale_Date]]=Ventes[[#This Row],[Sale_Date]],"ID_V "&amp;TEXT(B401,"YYYY MMDD")&amp;"-"&amp;TEXT(ROW(),"000"),"ID…")</f>
        <v>ID_V YYYY 02DD-401</v>
      </c>
      <c r="B401" s="26">
        <f t="shared" si="12"/>
        <v>45346</v>
      </c>
      <c r="C401" t="str">
        <f>_xlfn.XLOOKUP(Ventes[[#This Row],[Product_Name]],Tab_Produits[Product_Line],Tab_Produits[ID_Product],"Choisir Votre Produit")</f>
        <v>ID_P Spo 0006</v>
      </c>
      <c r="D401" s="27" t="s">
        <v>515</v>
      </c>
      <c r="E401" s="27" t="str">
        <f>+Tab_Clients[[#This Row],[Client_Name]]</f>
        <v>Amit Chopra</v>
      </c>
      <c r="F401" s="27" t="str">
        <f>_xlfn.XLOOKUP(Ventes[[#This Row],[Client_Name]],Tab_Clients[Client_Name],Tab_Clients[Customer Type],"Nouveau")</f>
        <v>Normal</v>
      </c>
      <c r="G401" s="28">
        <v>2</v>
      </c>
      <c r="H401" s="6">
        <f>_xlfn.XLOOKUP(Ventes[[#This Row],[Product_Name]],Tab_Produits[Product_Line],Tab_Produits[Coût_Unitaire],"0")</f>
        <v>93.72</v>
      </c>
      <c r="I401" s="2">
        <f t="shared" si="13"/>
        <v>187.44</v>
      </c>
      <c r="J401" s="2">
        <f>IF(AND(WORKDAY(Ventes[[#This Row],[Sale_Date]],2)&gt;=5,Ventes[[#This Row],[Quantity]]&gt;=7,+Ventes[[#This Row],[Customer Type]]="Member"),-Ventes[[#This Row],[Prix_Vente]]*TX_Remise,0)</f>
        <v>0</v>
      </c>
      <c r="K401" s="2">
        <f>IF(AND(WEEKDAY(Ventes[[#This Row],[Sale_Date]],2)=7, Ventes[[#This Row],[Product_Price]]&gt;7), Ventes[[#This Row],[Prix_Vente]]*TauxMaj, 0)</f>
        <v>0</v>
      </c>
      <c r="L401" s="2">
        <f>SUM(Ventes[[#This Row],[Prix_Vente]:[Majoration]])</f>
        <v>187.44</v>
      </c>
      <c r="M401" s="2">
        <f xml:space="preserve"> Ventes[[#This Row],[Prix de Vente HT]]*Tx_TVA</f>
        <v>36.0822</v>
      </c>
      <c r="N401" s="2">
        <f>+Ventes[[#This Row],[Prix de Vente HT]]+Ventes[[#This Row],[Montant TVA]]</f>
        <v>223.5222</v>
      </c>
    </row>
    <row r="402" spans="1:14">
      <c r="A402" t="str">
        <f>IF(Ventes[[#This Row],[Sale_Date]]=Ventes[[#This Row],[Sale_Date]],"ID_V "&amp;TEXT(B402,"YYYY MMDD")&amp;"-"&amp;TEXT(ROW(),"000"),"ID…")</f>
        <v>ID_V YYYY 02DD-402</v>
      </c>
      <c r="B402" s="26">
        <f t="shared" si="12"/>
        <v>45347</v>
      </c>
      <c r="C402" t="str">
        <f>_xlfn.XLOOKUP(Ventes[[#This Row],[Product_Name]],Tab_Produits[Product_Line],Tab_Produits[ID_Product],"Choisir Votre Produit")</f>
        <v>ID_P Foo 0004</v>
      </c>
      <c r="D402" s="27" t="s">
        <v>513</v>
      </c>
      <c r="E402" s="27" t="str">
        <f>+Tab_Clients[[#This Row],[Client_Name]]</f>
        <v>Rakesh Nair</v>
      </c>
      <c r="F402" s="27" t="str">
        <f>_xlfn.XLOOKUP(Ventes[[#This Row],[Client_Name]],Tab_Clients[Client_Name],Tab_Clients[Customer Type],"Nouveau")</f>
        <v>Member</v>
      </c>
      <c r="G402" s="28">
        <v>4</v>
      </c>
      <c r="H402" s="6">
        <f>_xlfn.XLOOKUP(Ventes[[#This Row],[Product_Name]],Tab_Produits[Product_Line],Tab_Produits[Coût_Unitaire],"0")</f>
        <v>54.84</v>
      </c>
      <c r="I402" s="2">
        <f t="shared" si="13"/>
        <v>219.36</v>
      </c>
      <c r="J402" s="2">
        <f>IF(AND(WORKDAY(Ventes[[#This Row],[Sale_Date]],2)&gt;=5,Ventes[[#This Row],[Quantity]]&gt;=7,+Ventes[[#This Row],[Customer Type]]="Member"),-Ventes[[#This Row],[Prix_Vente]]*TX_Remise,0)</f>
        <v>0</v>
      </c>
      <c r="K402" s="2">
        <f>IF(AND(WEEKDAY(Ventes[[#This Row],[Sale_Date]],2)=7, Ventes[[#This Row],[Product_Price]]&gt;7), Ventes[[#This Row],[Prix_Vente]]*TauxMaj, 0)</f>
        <v>4.3872</v>
      </c>
      <c r="L402" s="2">
        <f>SUM(Ventes[[#This Row],[Prix_Vente]:[Majoration]])</f>
        <v>223.74720000000002</v>
      </c>
      <c r="M402" s="2">
        <f xml:space="preserve"> Ventes[[#This Row],[Prix de Vente HT]]*Tx_TVA</f>
        <v>43.071336000000002</v>
      </c>
      <c r="N402" s="2">
        <f>+Ventes[[#This Row],[Prix de Vente HT]]+Ventes[[#This Row],[Montant TVA]]</f>
        <v>266.81853599999999</v>
      </c>
    </row>
    <row r="403" spans="1:14">
      <c r="A403" t="str">
        <f>IF(Ventes[[#This Row],[Sale_Date]]=Ventes[[#This Row],[Sale_Date]],"ID_V "&amp;TEXT(B403,"YYYY MMDD")&amp;"-"&amp;TEXT(ROW(),"000"),"ID…")</f>
        <v>ID_V YYYY 02DD-403</v>
      </c>
      <c r="B403" s="26">
        <f t="shared" si="12"/>
        <v>45347</v>
      </c>
      <c r="C403" t="str">
        <f>_xlfn.XLOOKUP(Ventes[[#This Row],[Product_Name]],Tab_Produits[Product_Line],Tab_Produits[ID_Product],"Choisir Votre Produit")</f>
        <v>ID_P Hom 0003</v>
      </c>
      <c r="D403" s="27" t="s">
        <v>512</v>
      </c>
      <c r="E403" s="27" t="str">
        <f>+Tab_Clients[[#This Row],[Client_Name]]</f>
        <v>Rahul Das</v>
      </c>
      <c r="F403" s="27" t="str">
        <f>_xlfn.XLOOKUP(Ventes[[#This Row],[Client_Name]],Tab_Clients[Client_Name],Tab_Clients[Customer Type],"Nouveau")</f>
        <v>Normal</v>
      </c>
      <c r="G403" s="28">
        <v>1</v>
      </c>
      <c r="H403" s="6">
        <f>_xlfn.XLOOKUP(Ventes[[#This Row],[Product_Name]],Tab_Produits[Product_Line],Tab_Produits[Coût_Unitaire],"0")</f>
        <v>73.56</v>
      </c>
      <c r="I403" s="2">
        <f t="shared" si="13"/>
        <v>73.56</v>
      </c>
      <c r="J403" s="2">
        <f>IF(AND(WORKDAY(Ventes[[#This Row],[Sale_Date]],2)&gt;=5,Ventes[[#This Row],[Quantity]]&gt;=7,+Ventes[[#This Row],[Customer Type]]="Member"),-Ventes[[#This Row],[Prix_Vente]]*TX_Remise,0)</f>
        <v>0</v>
      </c>
      <c r="K403" s="2">
        <f>IF(AND(WEEKDAY(Ventes[[#This Row],[Sale_Date]],2)=7, Ventes[[#This Row],[Product_Price]]&gt;7), Ventes[[#This Row],[Prix_Vente]]*TauxMaj, 0)</f>
        <v>1.4712000000000001</v>
      </c>
      <c r="L403" s="2">
        <f>SUM(Ventes[[#This Row],[Prix_Vente]:[Majoration]])</f>
        <v>75.031199999999998</v>
      </c>
      <c r="M403" s="2">
        <f xml:space="preserve"> Ventes[[#This Row],[Prix de Vente HT]]*Tx_TVA</f>
        <v>14.443505999999999</v>
      </c>
      <c r="N403" s="2">
        <f>+Ventes[[#This Row],[Prix de Vente HT]]+Ventes[[#This Row],[Montant TVA]]</f>
        <v>89.474705999999998</v>
      </c>
    </row>
    <row r="404" spans="1:14">
      <c r="A404" t="str">
        <f>IF(Ventes[[#This Row],[Sale_Date]]=Ventes[[#This Row],[Sale_Date]],"ID_V "&amp;TEXT(B404,"YYYY MMDD")&amp;"-"&amp;TEXT(ROW(),"000"),"ID…")</f>
        <v>ID_V YYYY 02DD-404</v>
      </c>
      <c r="B404" s="26">
        <f t="shared" si="12"/>
        <v>45347</v>
      </c>
      <c r="C404" t="str">
        <f>_xlfn.XLOOKUP(Ventes[[#This Row],[Product_Name]],Tab_Produits[Product_Line],Tab_Produits[ID_Product],"Choisir Votre Produit")</f>
        <v>ID_P Hom 0003</v>
      </c>
      <c r="D404" s="27" t="s">
        <v>512</v>
      </c>
      <c r="E404" s="27" t="str">
        <f>+Tab_Clients[[#This Row],[Client_Name]]</f>
        <v>Raj Das</v>
      </c>
      <c r="F404" s="27" t="str">
        <f>_xlfn.XLOOKUP(Ventes[[#This Row],[Client_Name]],Tab_Clients[Client_Name],Tab_Clients[Customer Type],"Nouveau")</f>
        <v>Member</v>
      </c>
      <c r="G404" s="28">
        <v>10</v>
      </c>
      <c r="H404" s="6">
        <f>_xlfn.XLOOKUP(Ventes[[#This Row],[Product_Name]],Tab_Produits[Product_Line],Tab_Produits[Coût_Unitaire],"0")</f>
        <v>73.56</v>
      </c>
      <c r="I404" s="2">
        <f t="shared" si="13"/>
        <v>735.6</v>
      </c>
      <c r="J404" s="2">
        <f>IF(AND(WORKDAY(Ventes[[#This Row],[Sale_Date]],2)&gt;=5,Ventes[[#This Row],[Quantity]]&gt;=7,+Ventes[[#This Row],[Customer Type]]="Member"),-Ventes[[#This Row],[Prix_Vente]]*TX_Remise,0)</f>
        <v>-183.9</v>
      </c>
      <c r="K404" s="2">
        <f>IF(AND(WEEKDAY(Ventes[[#This Row],[Sale_Date]],2)=7, Ventes[[#This Row],[Product_Price]]&gt;7), Ventes[[#This Row],[Prix_Vente]]*TauxMaj, 0)</f>
        <v>14.712000000000002</v>
      </c>
      <c r="L404" s="2">
        <f>SUM(Ventes[[#This Row],[Prix_Vente]:[Majoration]])</f>
        <v>566.41200000000003</v>
      </c>
      <c r="M404" s="2">
        <f xml:space="preserve"> Ventes[[#This Row],[Prix de Vente HT]]*Tx_TVA</f>
        <v>109.03431</v>
      </c>
      <c r="N404" s="2">
        <f>+Ventes[[#This Row],[Prix de Vente HT]]+Ventes[[#This Row],[Montant TVA]]</f>
        <v>675.44631000000004</v>
      </c>
    </row>
    <row r="405" spans="1:14">
      <c r="A405" t="str">
        <f>IF(Ventes[[#This Row],[Sale_Date]]=Ventes[[#This Row],[Sale_Date]],"ID_V "&amp;TEXT(B405,"YYYY MMDD")&amp;"-"&amp;TEXT(ROW(),"000"),"ID…")</f>
        <v>ID_V YYYY 02DD-405</v>
      </c>
      <c r="B405" s="26">
        <f t="shared" si="12"/>
        <v>45347</v>
      </c>
      <c r="C405" t="str">
        <f>_xlfn.XLOOKUP(Ventes[[#This Row],[Product_Name]],Tab_Produits[Product_Line],Tab_Produits[ID_Product],"Choisir Votre Produit")</f>
        <v>ID_P Hea 0001</v>
      </c>
      <c r="D405" s="27" t="s">
        <v>510</v>
      </c>
      <c r="E405" s="27" t="str">
        <f>+Tab_Clients[[#This Row],[Client_Name]]</f>
        <v>Rahul Iyer</v>
      </c>
      <c r="F405" s="27" t="str">
        <f>_xlfn.XLOOKUP(Ventes[[#This Row],[Client_Name]],Tab_Clients[Client_Name],Tab_Clients[Customer Type],"Nouveau")</f>
        <v>Normal</v>
      </c>
      <c r="G405" s="28">
        <v>10</v>
      </c>
      <c r="H405" s="6">
        <f>_xlfn.XLOOKUP(Ventes[[#This Row],[Product_Name]],Tab_Produits[Product_Line],Tab_Produits[Coût_Unitaire],"0")</f>
        <v>74.69</v>
      </c>
      <c r="I405" s="2">
        <f t="shared" si="13"/>
        <v>746.9</v>
      </c>
      <c r="J405" s="2">
        <f>IF(AND(WORKDAY(Ventes[[#This Row],[Sale_Date]],2)&gt;=5,Ventes[[#This Row],[Quantity]]&gt;=7,+Ventes[[#This Row],[Customer Type]]="Member"),-Ventes[[#This Row],[Prix_Vente]]*TX_Remise,0)</f>
        <v>0</v>
      </c>
      <c r="K405" s="2">
        <f>IF(AND(WEEKDAY(Ventes[[#This Row],[Sale_Date]],2)=7, Ventes[[#This Row],[Product_Price]]&gt;7), Ventes[[#This Row],[Prix_Vente]]*TauxMaj, 0)</f>
        <v>14.938000000000001</v>
      </c>
      <c r="L405" s="2">
        <f>SUM(Ventes[[#This Row],[Prix_Vente]:[Majoration]])</f>
        <v>761.83799999999997</v>
      </c>
      <c r="M405" s="2">
        <f xml:space="preserve"> Ventes[[#This Row],[Prix de Vente HT]]*Tx_TVA</f>
        <v>146.65381500000001</v>
      </c>
      <c r="N405" s="2">
        <f>+Ventes[[#This Row],[Prix de Vente HT]]+Ventes[[#This Row],[Montant TVA]]</f>
        <v>908.49181499999997</v>
      </c>
    </row>
    <row r="406" spans="1:14">
      <c r="A406" t="str">
        <f>IF(Ventes[[#This Row],[Sale_Date]]=Ventes[[#This Row],[Sale_Date]],"ID_V "&amp;TEXT(B406,"YYYY MMDD")&amp;"-"&amp;TEXT(ROW(),"000"),"ID…")</f>
        <v>ID_V YYYY 02DD-406</v>
      </c>
      <c r="B406" s="26">
        <f t="shared" si="12"/>
        <v>45348</v>
      </c>
      <c r="C406" t="str">
        <f>_xlfn.XLOOKUP(Ventes[[#This Row],[Product_Name]],Tab_Produits[Product_Line],Tab_Produits[ID_Product],"Choisir Votre Produit")</f>
        <v>ID_P Ele 0002</v>
      </c>
      <c r="D406" s="27" t="s">
        <v>511</v>
      </c>
      <c r="E406" s="27" t="str">
        <f>+Tab_Clients[[#This Row],[Client_Name]]</f>
        <v>Anil Agarwal</v>
      </c>
      <c r="F406" s="27" t="str">
        <f>_xlfn.XLOOKUP(Ventes[[#This Row],[Client_Name]],Tab_Clients[Client_Name],Tab_Clients[Customer Type],"Nouveau")</f>
        <v>Member</v>
      </c>
      <c r="G406" s="28">
        <v>5</v>
      </c>
      <c r="H406" s="6">
        <f>_xlfn.XLOOKUP(Ventes[[#This Row],[Product_Name]],Tab_Produits[Product_Line],Tab_Produits[Coût_Unitaire],"0")</f>
        <v>15.28</v>
      </c>
      <c r="I406" s="2">
        <f t="shared" si="13"/>
        <v>76.399999999999991</v>
      </c>
      <c r="J406" s="2">
        <f>IF(AND(WORKDAY(Ventes[[#This Row],[Sale_Date]],2)&gt;=5,Ventes[[#This Row],[Quantity]]&gt;=7,+Ventes[[#This Row],[Customer Type]]="Member"),-Ventes[[#This Row],[Prix_Vente]]*TX_Remise,0)</f>
        <v>0</v>
      </c>
      <c r="K406" s="2">
        <f>IF(AND(WEEKDAY(Ventes[[#This Row],[Sale_Date]],2)=7, Ventes[[#This Row],[Product_Price]]&gt;7), Ventes[[#This Row],[Prix_Vente]]*TauxMaj, 0)</f>
        <v>0</v>
      </c>
      <c r="L406" s="2">
        <f>SUM(Ventes[[#This Row],[Prix_Vente]:[Majoration]])</f>
        <v>76.399999999999991</v>
      </c>
      <c r="M406" s="2">
        <f xml:space="preserve"> Ventes[[#This Row],[Prix de Vente HT]]*Tx_TVA</f>
        <v>14.706999999999999</v>
      </c>
      <c r="N406" s="2">
        <f>+Ventes[[#This Row],[Prix de Vente HT]]+Ventes[[#This Row],[Montant TVA]]</f>
        <v>91.106999999999985</v>
      </c>
    </row>
    <row r="407" spans="1:14">
      <c r="A407" t="str">
        <f>IF(Ventes[[#This Row],[Sale_Date]]=Ventes[[#This Row],[Sale_Date]],"ID_V "&amp;TEXT(B407,"YYYY MMDD")&amp;"-"&amp;TEXT(ROW(),"000"),"ID…")</f>
        <v>ID_V YYYY 02DD-407</v>
      </c>
      <c r="B407" s="26">
        <f t="shared" si="12"/>
        <v>45348</v>
      </c>
      <c r="C407" t="str">
        <f>_xlfn.XLOOKUP(Ventes[[#This Row],[Product_Name]],Tab_Produits[Product_Line],Tab_Produits[ID_Product],"Choisir Votre Produit")</f>
        <v>ID_P Ele 0002</v>
      </c>
      <c r="D407" s="27" t="s">
        <v>511</v>
      </c>
      <c r="E407" s="27" t="str">
        <f>+Tab_Clients[[#This Row],[Client_Name]]</f>
        <v>Deepak Joshi</v>
      </c>
      <c r="F407" s="27" t="str">
        <f>_xlfn.XLOOKUP(Ventes[[#This Row],[Client_Name]],Tab_Clients[Client_Name],Tab_Clients[Customer Type],"Nouveau")</f>
        <v>Member</v>
      </c>
      <c r="G407" s="28">
        <v>8</v>
      </c>
      <c r="H407" s="6">
        <f>_xlfn.XLOOKUP(Ventes[[#This Row],[Product_Name]],Tab_Produits[Product_Line],Tab_Produits[Coût_Unitaire],"0")</f>
        <v>15.28</v>
      </c>
      <c r="I407" s="2">
        <f t="shared" si="13"/>
        <v>122.24</v>
      </c>
      <c r="J407" s="2">
        <f>IF(AND(WORKDAY(Ventes[[#This Row],[Sale_Date]],2)&gt;=5,Ventes[[#This Row],[Quantity]]&gt;=7,+Ventes[[#This Row],[Customer Type]]="Member"),-Ventes[[#This Row],[Prix_Vente]]*TX_Remise,0)</f>
        <v>-30.56</v>
      </c>
      <c r="K407" s="2">
        <f>IF(AND(WEEKDAY(Ventes[[#This Row],[Sale_Date]],2)=7, Ventes[[#This Row],[Product_Price]]&gt;7), Ventes[[#This Row],[Prix_Vente]]*TauxMaj, 0)</f>
        <v>0</v>
      </c>
      <c r="L407" s="2">
        <f>SUM(Ventes[[#This Row],[Prix_Vente]:[Majoration]])</f>
        <v>91.679999999999993</v>
      </c>
      <c r="M407" s="2">
        <f xml:space="preserve"> Ventes[[#This Row],[Prix de Vente HT]]*Tx_TVA</f>
        <v>17.648399999999999</v>
      </c>
      <c r="N407" s="2">
        <f>+Ventes[[#This Row],[Prix de Vente HT]]+Ventes[[#This Row],[Montant TVA]]</f>
        <v>109.32839999999999</v>
      </c>
    </row>
    <row r="408" spans="1:14">
      <c r="A408" t="str">
        <f>IF(Ventes[[#This Row],[Sale_Date]]=Ventes[[#This Row],[Sale_Date]],"ID_V "&amp;TEXT(B408,"YYYY MMDD")&amp;"-"&amp;TEXT(ROW(),"000"),"ID…")</f>
        <v>ID_V YYYY 02DD-408</v>
      </c>
      <c r="B408" s="26">
        <f t="shared" si="12"/>
        <v>45348</v>
      </c>
      <c r="C408" t="str">
        <f>_xlfn.XLOOKUP(Ventes[[#This Row],[Product_Name]],Tab_Produits[Product_Line],Tab_Produits[ID_Product],"Choisir Votre Produit")</f>
        <v>ID_P Spo 0006</v>
      </c>
      <c r="D408" s="27" t="s">
        <v>515</v>
      </c>
      <c r="E408" s="27" t="str">
        <f>+Tab_Clients[[#This Row],[Client_Name]]</f>
        <v>Ananya Iyer</v>
      </c>
      <c r="F408" s="27" t="str">
        <f>_xlfn.XLOOKUP(Ventes[[#This Row],[Client_Name]],Tab_Clients[Client_Name],Tab_Clients[Customer Type],"Nouveau")</f>
        <v>Normal</v>
      </c>
      <c r="G408" s="28">
        <v>8</v>
      </c>
      <c r="H408" s="6">
        <f>_xlfn.XLOOKUP(Ventes[[#This Row],[Product_Name]],Tab_Produits[Product_Line],Tab_Produits[Coût_Unitaire],"0")</f>
        <v>93.72</v>
      </c>
      <c r="I408" s="2">
        <f t="shared" si="13"/>
        <v>749.76</v>
      </c>
      <c r="J408" s="2">
        <f>IF(AND(WORKDAY(Ventes[[#This Row],[Sale_Date]],2)&gt;=5,Ventes[[#This Row],[Quantity]]&gt;=7,+Ventes[[#This Row],[Customer Type]]="Member"),-Ventes[[#This Row],[Prix_Vente]]*TX_Remise,0)</f>
        <v>0</v>
      </c>
      <c r="K408" s="2">
        <f>IF(AND(WEEKDAY(Ventes[[#This Row],[Sale_Date]],2)=7, Ventes[[#This Row],[Product_Price]]&gt;7), Ventes[[#This Row],[Prix_Vente]]*TauxMaj, 0)</f>
        <v>0</v>
      </c>
      <c r="L408" s="2">
        <f>SUM(Ventes[[#This Row],[Prix_Vente]:[Majoration]])</f>
        <v>749.76</v>
      </c>
      <c r="M408" s="2">
        <f xml:space="preserve"> Ventes[[#This Row],[Prix de Vente HT]]*Tx_TVA</f>
        <v>144.3288</v>
      </c>
      <c r="N408" s="2">
        <f>+Ventes[[#This Row],[Prix de Vente HT]]+Ventes[[#This Row],[Montant TVA]]</f>
        <v>894.08879999999999</v>
      </c>
    </row>
    <row r="409" spans="1:14">
      <c r="A409" t="str">
        <f>IF(Ventes[[#This Row],[Sale_Date]]=Ventes[[#This Row],[Sale_Date]],"ID_V "&amp;TEXT(B409,"YYYY MMDD")&amp;"-"&amp;TEXT(ROW(),"000"),"ID…")</f>
        <v>ID_V YYYY 02DD-409</v>
      </c>
      <c r="B409" s="26">
        <f t="shared" si="12"/>
        <v>45348</v>
      </c>
      <c r="C409" t="str">
        <f>_xlfn.XLOOKUP(Ventes[[#This Row],[Product_Name]],Tab_Produits[Product_Line],Tab_Produits[ID_Product],"Choisir Votre Produit")</f>
        <v>ID_P Foo 0004</v>
      </c>
      <c r="D409" s="27" t="s">
        <v>513</v>
      </c>
      <c r="E409" s="27" t="str">
        <f>+Tab_Clients[[#This Row],[Client_Name]]</f>
        <v>Krishna Mukherjee</v>
      </c>
      <c r="F409" s="27" t="str">
        <f>_xlfn.XLOOKUP(Ventes[[#This Row],[Client_Name]],Tab_Clients[Client_Name],Tab_Clients[Customer Type],"Nouveau")</f>
        <v>Member</v>
      </c>
      <c r="G409" s="28">
        <v>7</v>
      </c>
      <c r="H409" s="6">
        <f>_xlfn.XLOOKUP(Ventes[[#This Row],[Product_Name]],Tab_Produits[Product_Line],Tab_Produits[Coût_Unitaire],"0")</f>
        <v>54.84</v>
      </c>
      <c r="I409" s="2">
        <f t="shared" si="13"/>
        <v>383.88</v>
      </c>
      <c r="J409" s="2">
        <f>IF(AND(WORKDAY(Ventes[[#This Row],[Sale_Date]],2)&gt;=5,Ventes[[#This Row],[Quantity]]&gt;=7,+Ventes[[#This Row],[Customer Type]]="Member"),-Ventes[[#This Row],[Prix_Vente]]*TX_Remise,0)</f>
        <v>-95.97</v>
      </c>
      <c r="K409" s="2">
        <f>IF(AND(WEEKDAY(Ventes[[#This Row],[Sale_Date]],2)=7, Ventes[[#This Row],[Product_Price]]&gt;7), Ventes[[#This Row],[Prix_Vente]]*TauxMaj, 0)</f>
        <v>0</v>
      </c>
      <c r="L409" s="2">
        <f>SUM(Ventes[[#This Row],[Prix_Vente]:[Majoration]])</f>
        <v>287.90999999999997</v>
      </c>
      <c r="M409" s="2">
        <f xml:space="preserve"> Ventes[[#This Row],[Prix de Vente HT]]*Tx_TVA</f>
        <v>55.422674999999998</v>
      </c>
      <c r="N409" s="2">
        <f>+Ventes[[#This Row],[Prix de Vente HT]]+Ventes[[#This Row],[Montant TVA]]</f>
        <v>343.33267499999999</v>
      </c>
    </row>
    <row r="410" spans="1:14">
      <c r="A410" t="str">
        <f>IF(Ventes[[#This Row],[Sale_Date]]=Ventes[[#This Row],[Sale_Date]],"ID_V "&amp;TEXT(B410,"YYYY MMDD")&amp;"-"&amp;TEXT(ROW(),"000"),"ID…")</f>
        <v>ID_V YYYY 02DD-410</v>
      </c>
      <c r="B410" s="26">
        <f t="shared" si="12"/>
        <v>45349</v>
      </c>
      <c r="C410" t="str">
        <f>_xlfn.XLOOKUP(Ventes[[#This Row],[Product_Name]],Tab_Produits[Product_Line],Tab_Produits[ID_Product],"Choisir Votre Produit")</f>
        <v>ID_P Hom 0003</v>
      </c>
      <c r="D410" s="27" t="s">
        <v>512</v>
      </c>
      <c r="E410" s="27" t="str">
        <f>+Tab_Clients[[#This Row],[Client_Name]]</f>
        <v>Raj Mehta</v>
      </c>
      <c r="F410" s="27" t="str">
        <f>_xlfn.XLOOKUP(Ventes[[#This Row],[Client_Name]],Tab_Clients[Client_Name],Tab_Clients[Customer Type],"Nouveau")</f>
        <v>Normal</v>
      </c>
      <c r="G410" s="28">
        <v>2</v>
      </c>
      <c r="H410" s="6">
        <f>_xlfn.XLOOKUP(Ventes[[#This Row],[Product_Name]],Tab_Produits[Product_Line],Tab_Produits[Coût_Unitaire],"0")</f>
        <v>73.56</v>
      </c>
      <c r="I410" s="2">
        <f t="shared" si="13"/>
        <v>147.12</v>
      </c>
      <c r="J410" s="2">
        <f>IF(AND(WORKDAY(Ventes[[#This Row],[Sale_Date]],2)&gt;=5,Ventes[[#This Row],[Quantity]]&gt;=7,+Ventes[[#This Row],[Customer Type]]="Member"),-Ventes[[#This Row],[Prix_Vente]]*TX_Remise,0)</f>
        <v>0</v>
      </c>
      <c r="K410" s="2">
        <f>IF(AND(WEEKDAY(Ventes[[#This Row],[Sale_Date]],2)=7, Ventes[[#This Row],[Product_Price]]&gt;7), Ventes[[#This Row],[Prix_Vente]]*TauxMaj, 0)</f>
        <v>0</v>
      </c>
      <c r="L410" s="2">
        <f>SUM(Ventes[[#This Row],[Prix_Vente]:[Majoration]])</f>
        <v>147.12</v>
      </c>
      <c r="M410" s="2">
        <f xml:space="preserve"> Ventes[[#This Row],[Prix de Vente HT]]*Tx_TVA</f>
        <v>28.320600000000002</v>
      </c>
      <c r="N410" s="2">
        <f>+Ventes[[#This Row],[Prix de Vente HT]]+Ventes[[#This Row],[Montant TVA]]</f>
        <v>175.44060000000002</v>
      </c>
    </row>
    <row r="411" spans="1:14">
      <c r="A411" t="str">
        <f>IF(Ventes[[#This Row],[Sale_Date]]=Ventes[[#This Row],[Sale_Date]],"ID_V "&amp;TEXT(B411,"YYYY MMDD")&amp;"-"&amp;TEXT(ROW(),"000"),"ID…")</f>
        <v>ID_V YYYY 02DD-411</v>
      </c>
      <c r="B411" s="26">
        <f t="shared" si="12"/>
        <v>45349</v>
      </c>
      <c r="C411" t="str">
        <f>_xlfn.XLOOKUP(Ventes[[#This Row],[Product_Name]],Tab_Produits[Product_Line],Tab_Produits[ID_Product],"Choisir Votre Produit")</f>
        <v>ID_P Hom 0003</v>
      </c>
      <c r="D411" s="27" t="s">
        <v>512</v>
      </c>
      <c r="E411" s="27" t="str">
        <f>+Tab_Clients[[#This Row],[Client_Name]]</f>
        <v>Anil Rao</v>
      </c>
      <c r="F411" s="27" t="str">
        <f>_xlfn.XLOOKUP(Ventes[[#This Row],[Client_Name]],Tab_Clients[Client_Name],Tab_Clients[Customer Type],"Nouveau")</f>
        <v>Normal</v>
      </c>
      <c r="G411" s="28">
        <v>3</v>
      </c>
      <c r="H411" s="6">
        <f>_xlfn.XLOOKUP(Ventes[[#This Row],[Product_Name]],Tab_Produits[Product_Line],Tab_Produits[Coût_Unitaire],"0")</f>
        <v>73.56</v>
      </c>
      <c r="I411" s="2">
        <f t="shared" si="13"/>
        <v>220.68</v>
      </c>
      <c r="J411" s="2">
        <f>IF(AND(WORKDAY(Ventes[[#This Row],[Sale_Date]],2)&gt;=5,Ventes[[#This Row],[Quantity]]&gt;=7,+Ventes[[#This Row],[Customer Type]]="Member"),-Ventes[[#This Row],[Prix_Vente]]*TX_Remise,0)</f>
        <v>0</v>
      </c>
      <c r="K411" s="2">
        <f>IF(AND(WEEKDAY(Ventes[[#This Row],[Sale_Date]],2)=7, Ventes[[#This Row],[Product_Price]]&gt;7), Ventes[[#This Row],[Prix_Vente]]*TauxMaj, 0)</f>
        <v>0</v>
      </c>
      <c r="L411" s="2">
        <f>SUM(Ventes[[#This Row],[Prix_Vente]:[Majoration]])</f>
        <v>220.68</v>
      </c>
      <c r="M411" s="2">
        <f xml:space="preserve"> Ventes[[#This Row],[Prix de Vente HT]]*Tx_TVA</f>
        <v>42.480900000000005</v>
      </c>
      <c r="N411" s="2">
        <f>+Ventes[[#This Row],[Prix de Vente HT]]+Ventes[[#This Row],[Montant TVA]]</f>
        <v>263.16090000000003</v>
      </c>
    </row>
    <row r="412" spans="1:14">
      <c r="A412" t="str">
        <f>IF(Ventes[[#This Row],[Sale_Date]]=Ventes[[#This Row],[Sale_Date]],"ID_V "&amp;TEXT(B412,"YYYY MMDD")&amp;"-"&amp;TEXT(ROW(),"000"),"ID…")</f>
        <v>ID_V YYYY 02DD-412</v>
      </c>
      <c r="B412" s="26">
        <f t="shared" si="12"/>
        <v>45349</v>
      </c>
      <c r="C412" t="str">
        <f>_xlfn.XLOOKUP(Ventes[[#This Row],[Product_Name]],Tab_Produits[Product_Line],Tab_Produits[ID_Product],"Choisir Votre Produit")</f>
        <v>ID_P Hea 0001</v>
      </c>
      <c r="D412" s="27" t="s">
        <v>510</v>
      </c>
      <c r="E412" s="27" t="str">
        <f>+Tab_Clients[[#This Row],[Client_Name]]</f>
        <v>Lakshmi Joshi</v>
      </c>
      <c r="F412" s="27" t="str">
        <f>_xlfn.XLOOKUP(Ventes[[#This Row],[Client_Name]],Tab_Clients[Client_Name],Tab_Clients[Customer Type],"Nouveau")</f>
        <v>Member</v>
      </c>
      <c r="G412" s="28">
        <v>7</v>
      </c>
      <c r="H412" s="6">
        <f>_xlfn.XLOOKUP(Ventes[[#This Row],[Product_Name]],Tab_Produits[Product_Line],Tab_Produits[Coût_Unitaire],"0")</f>
        <v>74.69</v>
      </c>
      <c r="I412" s="2">
        <f t="shared" si="13"/>
        <v>522.82999999999993</v>
      </c>
      <c r="J412" s="2">
        <f>IF(AND(WORKDAY(Ventes[[#This Row],[Sale_Date]],2)&gt;=5,Ventes[[#This Row],[Quantity]]&gt;=7,+Ventes[[#This Row],[Customer Type]]="Member"),-Ventes[[#This Row],[Prix_Vente]]*TX_Remise,0)</f>
        <v>-130.70749999999998</v>
      </c>
      <c r="K412" s="2">
        <f>IF(AND(WEEKDAY(Ventes[[#This Row],[Sale_Date]],2)=7, Ventes[[#This Row],[Product_Price]]&gt;7), Ventes[[#This Row],[Prix_Vente]]*TauxMaj, 0)</f>
        <v>0</v>
      </c>
      <c r="L412" s="2">
        <f>SUM(Ventes[[#This Row],[Prix_Vente]:[Majoration]])</f>
        <v>392.12249999999995</v>
      </c>
      <c r="M412" s="2">
        <f xml:space="preserve"> Ventes[[#This Row],[Prix de Vente HT]]*Tx_TVA</f>
        <v>75.483581249999986</v>
      </c>
      <c r="N412" s="2">
        <f>+Ventes[[#This Row],[Prix de Vente HT]]+Ventes[[#This Row],[Montant TVA]]</f>
        <v>467.60608124999993</v>
      </c>
    </row>
    <row r="413" spans="1:14">
      <c r="A413" t="str">
        <f>IF(Ventes[[#This Row],[Sale_Date]]=Ventes[[#This Row],[Sale_Date]],"ID_V "&amp;TEXT(B413,"YYYY MMDD")&amp;"-"&amp;TEXT(ROW(),"000"),"ID…")</f>
        <v>ID_V YYYY 02DD-413</v>
      </c>
      <c r="B413" s="26">
        <f t="shared" si="12"/>
        <v>45349</v>
      </c>
      <c r="C413" t="str">
        <f>_xlfn.XLOOKUP(Ventes[[#This Row],[Product_Name]],Tab_Produits[Product_Line],Tab_Produits[ID_Product],"Choisir Votre Produit")</f>
        <v>ID_P Ele 0002</v>
      </c>
      <c r="D413" s="27" t="s">
        <v>511</v>
      </c>
      <c r="E413" s="27" t="str">
        <f>+Tab_Clients[[#This Row],[Client_Name]]</f>
        <v>Sunil Kumar</v>
      </c>
      <c r="F413" s="27" t="str">
        <f>_xlfn.XLOOKUP(Ventes[[#This Row],[Client_Name]],Tab_Clients[Client_Name],Tab_Clients[Customer Type],"Nouveau")</f>
        <v>Member</v>
      </c>
      <c r="G413" s="28">
        <v>4</v>
      </c>
      <c r="H413" s="6">
        <f>_xlfn.XLOOKUP(Ventes[[#This Row],[Product_Name]],Tab_Produits[Product_Line],Tab_Produits[Coût_Unitaire],"0")</f>
        <v>15.28</v>
      </c>
      <c r="I413" s="2">
        <f t="shared" si="13"/>
        <v>61.12</v>
      </c>
      <c r="J413" s="2">
        <f>IF(AND(WORKDAY(Ventes[[#This Row],[Sale_Date]],2)&gt;=5,Ventes[[#This Row],[Quantity]]&gt;=7,+Ventes[[#This Row],[Customer Type]]="Member"),-Ventes[[#This Row],[Prix_Vente]]*TX_Remise,0)</f>
        <v>0</v>
      </c>
      <c r="K413" s="2">
        <f>IF(AND(WEEKDAY(Ventes[[#This Row],[Sale_Date]],2)=7, Ventes[[#This Row],[Product_Price]]&gt;7), Ventes[[#This Row],[Prix_Vente]]*TauxMaj, 0)</f>
        <v>0</v>
      </c>
      <c r="L413" s="2">
        <f>SUM(Ventes[[#This Row],[Prix_Vente]:[Majoration]])</f>
        <v>61.12</v>
      </c>
      <c r="M413" s="2">
        <f xml:space="preserve"> Ventes[[#This Row],[Prix de Vente HT]]*Tx_TVA</f>
        <v>11.765599999999999</v>
      </c>
      <c r="N413" s="2">
        <f>+Ventes[[#This Row],[Prix de Vente HT]]+Ventes[[#This Row],[Montant TVA]]</f>
        <v>72.885599999999997</v>
      </c>
    </row>
    <row r="414" spans="1:14">
      <c r="A414" t="str">
        <f>IF(Ventes[[#This Row],[Sale_Date]]=Ventes[[#This Row],[Sale_Date]],"ID_V "&amp;TEXT(B414,"YYYY MMDD")&amp;"-"&amp;TEXT(ROW(),"000"),"ID…")</f>
        <v>ID_V YYYY 02DD-414</v>
      </c>
      <c r="B414" s="26">
        <f t="shared" si="12"/>
        <v>45350</v>
      </c>
      <c r="C414" t="str">
        <f>_xlfn.XLOOKUP(Ventes[[#This Row],[Product_Name]],Tab_Produits[Product_Line],Tab_Produits[ID_Product],"Choisir Votre Produit")</f>
        <v>ID_P Spo 0006</v>
      </c>
      <c r="D414" s="27" t="s">
        <v>515</v>
      </c>
      <c r="E414" s="27" t="str">
        <f>+Tab_Clients[[#This Row],[Client_Name]]</f>
        <v>Rohan Sharma</v>
      </c>
      <c r="F414" s="27" t="str">
        <f>_xlfn.XLOOKUP(Ventes[[#This Row],[Client_Name]],Tab_Clients[Client_Name],Tab_Clients[Customer Type],"Nouveau")</f>
        <v>Normal</v>
      </c>
      <c r="G414" s="28">
        <v>9</v>
      </c>
      <c r="H414" s="6">
        <f>_xlfn.XLOOKUP(Ventes[[#This Row],[Product_Name]],Tab_Produits[Product_Line],Tab_Produits[Coût_Unitaire],"0")</f>
        <v>93.72</v>
      </c>
      <c r="I414" s="2">
        <f t="shared" si="13"/>
        <v>843.48</v>
      </c>
      <c r="J414" s="2">
        <f>IF(AND(WORKDAY(Ventes[[#This Row],[Sale_Date]],2)&gt;=5,Ventes[[#This Row],[Quantity]]&gt;=7,+Ventes[[#This Row],[Customer Type]]="Member"),-Ventes[[#This Row],[Prix_Vente]]*TX_Remise,0)</f>
        <v>0</v>
      </c>
      <c r="K414" s="2">
        <f>IF(AND(WEEKDAY(Ventes[[#This Row],[Sale_Date]],2)=7, Ventes[[#This Row],[Product_Price]]&gt;7), Ventes[[#This Row],[Prix_Vente]]*TauxMaj, 0)</f>
        <v>0</v>
      </c>
      <c r="L414" s="2">
        <f>SUM(Ventes[[#This Row],[Prix_Vente]:[Majoration]])</f>
        <v>843.48</v>
      </c>
      <c r="M414" s="2">
        <f xml:space="preserve"> Ventes[[#This Row],[Prix de Vente HT]]*Tx_TVA</f>
        <v>162.3699</v>
      </c>
      <c r="N414" s="2">
        <f>+Ventes[[#This Row],[Prix de Vente HT]]+Ventes[[#This Row],[Montant TVA]]</f>
        <v>1005.8499</v>
      </c>
    </row>
    <row r="415" spans="1:14">
      <c r="A415" t="str">
        <f>IF(Ventes[[#This Row],[Sale_Date]]=Ventes[[#This Row],[Sale_Date]],"ID_V "&amp;TEXT(B415,"YYYY MMDD")&amp;"-"&amp;TEXT(ROW(),"000"),"ID…")</f>
        <v>ID_V YYYY 02DD-415</v>
      </c>
      <c r="B415" s="26">
        <f t="shared" si="12"/>
        <v>45350</v>
      </c>
      <c r="C415" t="str">
        <f>_xlfn.XLOOKUP(Ventes[[#This Row],[Product_Name]],Tab_Produits[Product_Line],Tab_Produits[ID_Product],"Choisir Votre Produit")</f>
        <v>ID_P Foo 0004</v>
      </c>
      <c r="D415" s="27" t="s">
        <v>513</v>
      </c>
      <c r="E415" s="27" t="str">
        <f>+Tab_Clients[[#This Row],[Client_Name]]</f>
        <v>Ajay Bansal</v>
      </c>
      <c r="F415" s="27" t="str">
        <f>_xlfn.XLOOKUP(Ventes[[#This Row],[Client_Name]],Tab_Clients[Client_Name],Tab_Clients[Customer Type],"Nouveau")</f>
        <v>Member</v>
      </c>
      <c r="G415" s="28">
        <v>10</v>
      </c>
      <c r="H415" s="6">
        <f>_xlfn.XLOOKUP(Ventes[[#This Row],[Product_Name]],Tab_Produits[Product_Line],Tab_Produits[Coût_Unitaire],"0")</f>
        <v>54.84</v>
      </c>
      <c r="I415" s="2">
        <f t="shared" si="13"/>
        <v>548.40000000000009</v>
      </c>
      <c r="J415" s="2">
        <f>IF(AND(WORKDAY(Ventes[[#This Row],[Sale_Date]],2)&gt;=5,Ventes[[#This Row],[Quantity]]&gt;=7,+Ventes[[#This Row],[Customer Type]]="Member"),-Ventes[[#This Row],[Prix_Vente]]*TX_Remise,0)</f>
        <v>-137.10000000000002</v>
      </c>
      <c r="K415" s="2">
        <f>IF(AND(WEEKDAY(Ventes[[#This Row],[Sale_Date]],2)=7, Ventes[[#This Row],[Product_Price]]&gt;7), Ventes[[#This Row],[Prix_Vente]]*TauxMaj, 0)</f>
        <v>0</v>
      </c>
      <c r="L415" s="2">
        <f>SUM(Ventes[[#This Row],[Prix_Vente]:[Majoration]])</f>
        <v>411.30000000000007</v>
      </c>
      <c r="M415" s="2">
        <f xml:space="preserve"> Ventes[[#This Row],[Prix de Vente HT]]*Tx_TVA</f>
        <v>79.17525000000002</v>
      </c>
      <c r="N415" s="2">
        <f>+Ventes[[#This Row],[Prix de Vente HT]]+Ventes[[#This Row],[Montant TVA]]</f>
        <v>490.47525000000007</v>
      </c>
    </row>
    <row r="416" spans="1:14">
      <c r="A416" t="str">
        <f>IF(Ventes[[#This Row],[Sale_Date]]=Ventes[[#This Row],[Sale_Date]],"ID_V "&amp;TEXT(B416,"YYYY MMDD")&amp;"-"&amp;TEXT(ROW(),"000"),"ID…")</f>
        <v>ID_V YYYY 02DD-416</v>
      </c>
      <c r="B416" s="26">
        <f t="shared" si="12"/>
        <v>45350</v>
      </c>
      <c r="C416" t="str">
        <f>_xlfn.XLOOKUP(Ventes[[#This Row],[Product_Name]],Tab_Produits[Product_Line],Tab_Produits[ID_Product],"Choisir Votre Produit")</f>
        <v>ID_P Hom 0003</v>
      </c>
      <c r="D416" s="27" t="s">
        <v>512</v>
      </c>
      <c r="E416" s="27" t="str">
        <f>+Tab_Clients[[#This Row],[Client_Name]]</f>
        <v>Aditya Joshi</v>
      </c>
      <c r="F416" s="27" t="str">
        <f>_xlfn.XLOOKUP(Ventes[[#This Row],[Client_Name]],Tab_Clients[Client_Name],Tab_Clients[Customer Type],"Nouveau")</f>
        <v>Normal</v>
      </c>
      <c r="G416" s="28">
        <v>8</v>
      </c>
      <c r="H416" s="6">
        <f>_xlfn.XLOOKUP(Ventes[[#This Row],[Product_Name]],Tab_Produits[Product_Line],Tab_Produits[Coût_Unitaire],"0")</f>
        <v>73.56</v>
      </c>
      <c r="I416" s="2">
        <f t="shared" si="13"/>
        <v>588.48</v>
      </c>
      <c r="J416" s="2">
        <f>IF(AND(WORKDAY(Ventes[[#This Row],[Sale_Date]],2)&gt;=5,Ventes[[#This Row],[Quantity]]&gt;=7,+Ventes[[#This Row],[Customer Type]]="Member"),-Ventes[[#This Row],[Prix_Vente]]*TX_Remise,0)</f>
        <v>0</v>
      </c>
      <c r="K416" s="2">
        <f>IF(AND(WEEKDAY(Ventes[[#This Row],[Sale_Date]],2)=7, Ventes[[#This Row],[Product_Price]]&gt;7), Ventes[[#This Row],[Prix_Vente]]*TauxMaj, 0)</f>
        <v>0</v>
      </c>
      <c r="L416" s="2">
        <f>SUM(Ventes[[#This Row],[Prix_Vente]:[Majoration]])</f>
        <v>588.48</v>
      </c>
      <c r="M416" s="2">
        <f xml:space="preserve"> Ventes[[#This Row],[Prix de Vente HT]]*Tx_TVA</f>
        <v>113.28240000000001</v>
      </c>
      <c r="N416" s="2">
        <f>+Ventes[[#This Row],[Prix de Vente HT]]+Ventes[[#This Row],[Montant TVA]]</f>
        <v>701.76240000000007</v>
      </c>
    </row>
    <row r="417" spans="1:14">
      <c r="A417" t="str">
        <f>IF(Ventes[[#This Row],[Sale_Date]]=Ventes[[#This Row],[Sale_Date]],"ID_V "&amp;TEXT(B417,"YYYY MMDD")&amp;"-"&amp;TEXT(ROW(),"000"),"ID…")</f>
        <v>ID_V YYYY 02DD-417</v>
      </c>
      <c r="B417" s="26">
        <f t="shared" si="12"/>
        <v>45350</v>
      </c>
      <c r="C417" t="str">
        <f>_xlfn.XLOOKUP(Ventes[[#This Row],[Product_Name]],Tab_Produits[Product_Line],Tab_Produits[ID_Product],"Choisir Votre Produit")</f>
        <v>ID_P Hom 0003</v>
      </c>
      <c r="D417" s="27" t="s">
        <v>512</v>
      </c>
      <c r="E417" s="27" t="str">
        <f>+Tab_Clients[[#This Row],[Client_Name]]</f>
        <v>Priya Chopra</v>
      </c>
      <c r="F417" s="27" t="str">
        <f>_xlfn.XLOOKUP(Ventes[[#This Row],[Client_Name]],Tab_Clients[Client_Name],Tab_Clients[Customer Type],"Nouveau")</f>
        <v>Member</v>
      </c>
      <c r="G417" s="28">
        <v>7</v>
      </c>
      <c r="H417" s="6">
        <f>_xlfn.XLOOKUP(Ventes[[#This Row],[Product_Name]],Tab_Produits[Product_Line],Tab_Produits[Coût_Unitaire],"0")</f>
        <v>73.56</v>
      </c>
      <c r="I417" s="2">
        <f t="shared" si="13"/>
        <v>514.92000000000007</v>
      </c>
      <c r="J417" s="2">
        <f>IF(AND(WORKDAY(Ventes[[#This Row],[Sale_Date]],2)&gt;=5,Ventes[[#This Row],[Quantity]]&gt;=7,+Ventes[[#This Row],[Customer Type]]="Member"),-Ventes[[#This Row],[Prix_Vente]]*TX_Remise,0)</f>
        <v>-128.73000000000002</v>
      </c>
      <c r="K417" s="2">
        <f>IF(AND(WEEKDAY(Ventes[[#This Row],[Sale_Date]],2)=7, Ventes[[#This Row],[Product_Price]]&gt;7), Ventes[[#This Row],[Prix_Vente]]*TauxMaj, 0)</f>
        <v>0</v>
      </c>
      <c r="L417" s="2">
        <f>SUM(Ventes[[#This Row],[Prix_Vente]:[Majoration]])</f>
        <v>386.19000000000005</v>
      </c>
      <c r="M417" s="2">
        <f xml:space="preserve"> Ventes[[#This Row],[Prix de Vente HT]]*Tx_TVA</f>
        <v>74.341575000000006</v>
      </c>
      <c r="N417" s="2">
        <f>+Ventes[[#This Row],[Prix de Vente HT]]+Ventes[[#This Row],[Montant TVA]]</f>
        <v>460.53157500000009</v>
      </c>
    </row>
    <row r="418" spans="1:14">
      <c r="A418" t="str">
        <f>IF(Ventes[[#This Row],[Sale_Date]]=Ventes[[#This Row],[Sale_Date]],"ID_V "&amp;TEXT(B418,"YYYY MMDD")&amp;"-"&amp;TEXT(ROW(),"000"),"ID…")</f>
        <v>ID_V YYYY 02DD-418</v>
      </c>
      <c r="B418" s="26">
        <f t="shared" si="12"/>
        <v>45351</v>
      </c>
      <c r="C418" t="str">
        <f>_xlfn.XLOOKUP(Ventes[[#This Row],[Product_Name]],Tab_Produits[Product_Line],Tab_Produits[ID_Product],"Choisir Votre Produit")</f>
        <v>ID_P Hea 0001</v>
      </c>
      <c r="D418" s="27" t="s">
        <v>510</v>
      </c>
      <c r="E418" s="27" t="str">
        <f>+Tab_Clients[[#This Row],[Client_Name]]</f>
        <v>Sunil Mehta</v>
      </c>
      <c r="F418" s="27" t="str">
        <f>_xlfn.XLOOKUP(Ventes[[#This Row],[Client_Name]],Tab_Clients[Client_Name],Tab_Clients[Customer Type],"Nouveau")</f>
        <v>Member</v>
      </c>
      <c r="G418" s="28">
        <v>6</v>
      </c>
      <c r="H418" s="6">
        <f>_xlfn.XLOOKUP(Ventes[[#This Row],[Product_Name]],Tab_Produits[Product_Line],Tab_Produits[Coût_Unitaire],"0")</f>
        <v>74.69</v>
      </c>
      <c r="I418" s="2">
        <f t="shared" si="13"/>
        <v>448.14</v>
      </c>
      <c r="J418" s="2">
        <f>IF(AND(WORKDAY(Ventes[[#This Row],[Sale_Date]],2)&gt;=5,Ventes[[#This Row],[Quantity]]&gt;=7,+Ventes[[#This Row],[Customer Type]]="Member"),-Ventes[[#This Row],[Prix_Vente]]*TX_Remise,0)</f>
        <v>0</v>
      </c>
      <c r="K418" s="2">
        <f>IF(AND(WEEKDAY(Ventes[[#This Row],[Sale_Date]],2)=7, Ventes[[#This Row],[Product_Price]]&gt;7), Ventes[[#This Row],[Prix_Vente]]*TauxMaj, 0)</f>
        <v>0</v>
      </c>
      <c r="L418" s="2">
        <f>SUM(Ventes[[#This Row],[Prix_Vente]:[Majoration]])</f>
        <v>448.14</v>
      </c>
      <c r="M418" s="2">
        <f xml:space="preserve"> Ventes[[#This Row],[Prix de Vente HT]]*Tx_TVA</f>
        <v>86.266949999999994</v>
      </c>
      <c r="N418" s="2">
        <f>+Ventes[[#This Row],[Prix de Vente HT]]+Ventes[[#This Row],[Montant TVA]]</f>
        <v>534.40694999999994</v>
      </c>
    </row>
    <row r="419" spans="1:14">
      <c r="A419" t="str">
        <f>IF(Ventes[[#This Row],[Sale_Date]]=Ventes[[#This Row],[Sale_Date]],"ID_V "&amp;TEXT(B419,"YYYY MMDD")&amp;"-"&amp;TEXT(ROW(),"000"),"ID…")</f>
        <v>ID_V YYYY 02DD-419</v>
      </c>
      <c r="B419" s="26">
        <f t="shared" si="12"/>
        <v>45351</v>
      </c>
      <c r="C419" t="str">
        <f>_xlfn.XLOOKUP(Ventes[[#This Row],[Product_Name]],Tab_Produits[Product_Line],Tab_Produits[ID_Product],"Choisir Votre Produit")</f>
        <v>ID_P Foo 0004</v>
      </c>
      <c r="D419" s="27" t="s">
        <v>513</v>
      </c>
      <c r="E419" s="27" t="str">
        <f>+Tab_Clients[[#This Row],[Client_Name]]</f>
        <v>Pooja Joshi</v>
      </c>
      <c r="F419" s="27" t="str">
        <f>_xlfn.XLOOKUP(Ventes[[#This Row],[Client_Name]],Tab_Clients[Client_Name],Tab_Clients[Customer Type],"Nouveau")</f>
        <v>Member</v>
      </c>
      <c r="G419" s="28">
        <v>2</v>
      </c>
      <c r="H419" s="6">
        <f>_xlfn.XLOOKUP(Ventes[[#This Row],[Product_Name]],Tab_Produits[Product_Line],Tab_Produits[Coût_Unitaire],"0")</f>
        <v>54.84</v>
      </c>
      <c r="I419" s="2">
        <f t="shared" si="13"/>
        <v>109.68</v>
      </c>
      <c r="J419" s="2">
        <f>IF(AND(WORKDAY(Ventes[[#This Row],[Sale_Date]],2)&gt;=5,Ventes[[#This Row],[Quantity]]&gt;=7,+Ventes[[#This Row],[Customer Type]]="Member"),-Ventes[[#This Row],[Prix_Vente]]*TX_Remise,0)</f>
        <v>0</v>
      </c>
      <c r="K419" s="2">
        <f>IF(AND(WEEKDAY(Ventes[[#This Row],[Sale_Date]],2)=7, Ventes[[#This Row],[Product_Price]]&gt;7), Ventes[[#This Row],[Prix_Vente]]*TauxMaj, 0)</f>
        <v>0</v>
      </c>
      <c r="L419" s="2">
        <f>SUM(Ventes[[#This Row],[Prix_Vente]:[Majoration]])</f>
        <v>109.68</v>
      </c>
      <c r="M419" s="2">
        <f xml:space="preserve"> Ventes[[#This Row],[Prix de Vente HT]]*Tx_TVA</f>
        <v>21.113400000000002</v>
      </c>
      <c r="N419" s="2">
        <f>+Ventes[[#This Row],[Prix de Vente HT]]+Ventes[[#This Row],[Montant TVA]]</f>
        <v>130.79340000000002</v>
      </c>
    </row>
    <row r="420" spans="1:14">
      <c r="A420" t="str">
        <f>IF(Ventes[[#This Row],[Sale_Date]]=Ventes[[#This Row],[Sale_Date]],"ID_V "&amp;TEXT(B420,"YYYY MMDD")&amp;"-"&amp;TEXT(ROW(),"000"),"ID…")</f>
        <v>ID_V YYYY 02DD-420</v>
      </c>
      <c r="B420" s="26">
        <f t="shared" si="12"/>
        <v>45351</v>
      </c>
      <c r="C420" t="str">
        <f>_xlfn.XLOOKUP(Ventes[[#This Row],[Product_Name]],Tab_Produits[Product_Line],Tab_Produits[ID_Product],"Choisir Votre Produit")</f>
        <v>ID_P Hom 0003</v>
      </c>
      <c r="D420" s="27" t="s">
        <v>512</v>
      </c>
      <c r="E420" s="27" t="str">
        <f>+Tab_Clients[[#This Row],[Client_Name]]</f>
        <v>Sunil Reddy</v>
      </c>
      <c r="F420" s="27" t="str">
        <f>_xlfn.XLOOKUP(Ventes[[#This Row],[Client_Name]],Tab_Clients[Client_Name],Tab_Clients[Customer Type],"Nouveau")</f>
        <v>Normal</v>
      </c>
      <c r="G420" s="28">
        <v>2</v>
      </c>
      <c r="H420" s="6">
        <f>_xlfn.XLOOKUP(Ventes[[#This Row],[Product_Name]],Tab_Produits[Product_Line],Tab_Produits[Coût_Unitaire],"0")</f>
        <v>73.56</v>
      </c>
      <c r="I420" s="2">
        <f t="shared" si="13"/>
        <v>147.12</v>
      </c>
      <c r="J420" s="2">
        <f>IF(AND(WORKDAY(Ventes[[#This Row],[Sale_Date]],2)&gt;=5,Ventes[[#This Row],[Quantity]]&gt;=7,+Ventes[[#This Row],[Customer Type]]="Member"),-Ventes[[#This Row],[Prix_Vente]]*TX_Remise,0)</f>
        <v>0</v>
      </c>
      <c r="K420" s="2">
        <f>IF(AND(WEEKDAY(Ventes[[#This Row],[Sale_Date]],2)=7, Ventes[[#This Row],[Product_Price]]&gt;7), Ventes[[#This Row],[Prix_Vente]]*TauxMaj, 0)</f>
        <v>0</v>
      </c>
      <c r="L420" s="2">
        <f>SUM(Ventes[[#This Row],[Prix_Vente]:[Majoration]])</f>
        <v>147.12</v>
      </c>
      <c r="M420" s="2">
        <f xml:space="preserve"> Ventes[[#This Row],[Prix de Vente HT]]*Tx_TVA</f>
        <v>28.320600000000002</v>
      </c>
      <c r="N420" s="2">
        <f>+Ventes[[#This Row],[Prix de Vente HT]]+Ventes[[#This Row],[Montant TVA]]</f>
        <v>175.44060000000002</v>
      </c>
    </row>
    <row r="421" spans="1:14">
      <c r="A421" t="str">
        <f>IF(Ventes[[#This Row],[Sale_Date]]=Ventes[[#This Row],[Sale_Date]],"ID_V "&amp;TEXT(B421,"YYYY MMDD")&amp;"-"&amp;TEXT(ROW(),"000"),"ID…")</f>
        <v>ID_V YYYY 02DD-421</v>
      </c>
      <c r="B421" s="26">
        <f t="shared" si="12"/>
        <v>45351</v>
      </c>
      <c r="C421" t="str">
        <f>_xlfn.XLOOKUP(Ventes[[#This Row],[Product_Name]],Tab_Produits[Product_Line],Tab_Produits[ID_Product],"Choisir Votre Produit")</f>
        <v>ID_P Hom 0003</v>
      </c>
      <c r="D421" s="27" t="s">
        <v>512</v>
      </c>
      <c r="E421" s="27" t="str">
        <f>+Tab_Clients[[#This Row],[Client_Name]]</f>
        <v>Riya Das</v>
      </c>
      <c r="F421" s="27" t="str">
        <f>_xlfn.XLOOKUP(Ventes[[#This Row],[Client_Name]],Tab_Clients[Client_Name],Tab_Clients[Customer Type],"Nouveau")</f>
        <v>Member</v>
      </c>
      <c r="G421" s="28">
        <v>1</v>
      </c>
      <c r="H421" s="6">
        <f>_xlfn.XLOOKUP(Ventes[[#This Row],[Product_Name]],Tab_Produits[Product_Line],Tab_Produits[Coût_Unitaire],"0")</f>
        <v>73.56</v>
      </c>
      <c r="I421" s="2">
        <f t="shared" si="13"/>
        <v>73.56</v>
      </c>
      <c r="J421" s="2">
        <f>IF(AND(WORKDAY(Ventes[[#This Row],[Sale_Date]],2)&gt;=5,Ventes[[#This Row],[Quantity]]&gt;=7,+Ventes[[#This Row],[Customer Type]]="Member"),-Ventes[[#This Row],[Prix_Vente]]*TX_Remise,0)</f>
        <v>0</v>
      </c>
      <c r="K421" s="2">
        <f>IF(AND(WEEKDAY(Ventes[[#This Row],[Sale_Date]],2)=7, Ventes[[#This Row],[Product_Price]]&gt;7), Ventes[[#This Row],[Prix_Vente]]*TauxMaj, 0)</f>
        <v>0</v>
      </c>
      <c r="L421" s="2">
        <f>SUM(Ventes[[#This Row],[Prix_Vente]:[Majoration]])</f>
        <v>73.56</v>
      </c>
      <c r="M421" s="2">
        <f xml:space="preserve"> Ventes[[#This Row],[Prix de Vente HT]]*Tx_TVA</f>
        <v>14.160300000000001</v>
      </c>
      <c r="N421" s="2">
        <f>+Ventes[[#This Row],[Prix de Vente HT]]+Ventes[[#This Row],[Montant TVA]]</f>
        <v>87.720300000000009</v>
      </c>
    </row>
    <row r="422" spans="1:14">
      <c r="A422" t="str">
        <f>IF(Ventes[[#This Row],[Sale_Date]]=Ventes[[#This Row],[Sale_Date]],"ID_V "&amp;TEXT(B422,"YYYY MMDD")&amp;"-"&amp;TEXT(ROW(),"000"),"ID…")</f>
        <v>ID_V YYYY 03DD-422</v>
      </c>
      <c r="B422" s="26">
        <f t="shared" si="12"/>
        <v>45352</v>
      </c>
      <c r="C422" t="str">
        <f>_xlfn.XLOOKUP(Ventes[[#This Row],[Product_Name]],Tab_Produits[Product_Line],Tab_Produits[ID_Product],"Choisir Votre Produit")</f>
        <v>ID_P Hea 0001</v>
      </c>
      <c r="D422" s="27" t="s">
        <v>510</v>
      </c>
      <c r="E422" s="27" t="str">
        <f>+Tab_Clients[[#This Row],[Client_Name]]</f>
        <v>Sita Mukherjee</v>
      </c>
      <c r="F422" s="27" t="str">
        <f>_xlfn.XLOOKUP(Ventes[[#This Row],[Client_Name]],Tab_Clients[Client_Name],Tab_Clients[Customer Type],"Nouveau")</f>
        <v>Member</v>
      </c>
      <c r="G422" s="28">
        <v>9</v>
      </c>
      <c r="H422" s="6">
        <f>_xlfn.XLOOKUP(Ventes[[#This Row],[Product_Name]],Tab_Produits[Product_Line],Tab_Produits[Coût_Unitaire],"0")</f>
        <v>74.69</v>
      </c>
      <c r="I422" s="2">
        <f t="shared" si="13"/>
        <v>672.21</v>
      </c>
      <c r="J422" s="2">
        <f>IF(AND(WORKDAY(Ventes[[#This Row],[Sale_Date]],2)&gt;=5,Ventes[[#This Row],[Quantity]]&gt;=7,+Ventes[[#This Row],[Customer Type]]="Member"),-Ventes[[#This Row],[Prix_Vente]]*TX_Remise,0)</f>
        <v>-168.05250000000001</v>
      </c>
      <c r="K422" s="2">
        <f>IF(AND(WEEKDAY(Ventes[[#This Row],[Sale_Date]],2)=7, Ventes[[#This Row],[Product_Price]]&gt;7), Ventes[[#This Row],[Prix_Vente]]*TauxMaj, 0)</f>
        <v>0</v>
      </c>
      <c r="L422" s="2">
        <f>SUM(Ventes[[#This Row],[Prix_Vente]:[Majoration]])</f>
        <v>504.15750000000003</v>
      </c>
      <c r="M422" s="2">
        <f xml:space="preserve"> Ventes[[#This Row],[Prix de Vente HT]]*Tx_TVA</f>
        <v>97.050318750000002</v>
      </c>
      <c r="N422" s="2">
        <f>+Ventes[[#This Row],[Prix de Vente HT]]+Ventes[[#This Row],[Montant TVA]]</f>
        <v>601.20781875</v>
      </c>
    </row>
    <row r="423" spans="1:14">
      <c r="A423" t="str">
        <f>IF(Ventes[[#This Row],[Sale_Date]]=Ventes[[#This Row],[Sale_Date]],"ID_V "&amp;TEXT(B423,"YYYY MMDD")&amp;"-"&amp;TEXT(ROW(),"000"),"ID…")</f>
        <v>ID_V YYYY 03DD-423</v>
      </c>
      <c r="B423" s="26">
        <f t="shared" si="12"/>
        <v>45352</v>
      </c>
      <c r="C423" t="str">
        <f>_xlfn.XLOOKUP(Ventes[[#This Row],[Product_Name]],Tab_Produits[Product_Line],Tab_Produits[ID_Product],"Choisir Votre Produit")</f>
        <v>ID_P Foo 0004</v>
      </c>
      <c r="D423" s="27" t="s">
        <v>513</v>
      </c>
      <c r="E423" s="27" t="str">
        <f>+Tab_Clients[[#This Row],[Client_Name]]</f>
        <v>Priya Mehta</v>
      </c>
      <c r="F423" s="27" t="str">
        <f>_xlfn.XLOOKUP(Ventes[[#This Row],[Client_Name]],Tab_Clients[Client_Name],Tab_Clients[Customer Type],"Nouveau")</f>
        <v>Normal</v>
      </c>
      <c r="G423" s="28">
        <v>6</v>
      </c>
      <c r="H423" s="6">
        <f>_xlfn.XLOOKUP(Ventes[[#This Row],[Product_Name]],Tab_Produits[Product_Line],Tab_Produits[Coût_Unitaire],"0")</f>
        <v>54.84</v>
      </c>
      <c r="I423" s="2">
        <f t="shared" si="13"/>
        <v>329.04</v>
      </c>
      <c r="J423" s="2">
        <f>IF(AND(WORKDAY(Ventes[[#This Row],[Sale_Date]],2)&gt;=5,Ventes[[#This Row],[Quantity]]&gt;=7,+Ventes[[#This Row],[Customer Type]]="Member"),-Ventes[[#This Row],[Prix_Vente]]*TX_Remise,0)</f>
        <v>0</v>
      </c>
      <c r="K423" s="2">
        <f>IF(AND(WEEKDAY(Ventes[[#This Row],[Sale_Date]],2)=7, Ventes[[#This Row],[Product_Price]]&gt;7), Ventes[[#This Row],[Prix_Vente]]*TauxMaj, 0)</f>
        <v>0</v>
      </c>
      <c r="L423" s="2">
        <f>SUM(Ventes[[#This Row],[Prix_Vente]:[Majoration]])</f>
        <v>329.04</v>
      </c>
      <c r="M423" s="2">
        <f xml:space="preserve"> Ventes[[#This Row],[Prix de Vente HT]]*Tx_TVA</f>
        <v>63.340200000000003</v>
      </c>
      <c r="N423" s="2">
        <f>+Ventes[[#This Row],[Prix de Vente HT]]+Ventes[[#This Row],[Montant TVA]]</f>
        <v>392.3802</v>
      </c>
    </row>
    <row r="424" spans="1:14">
      <c r="A424" t="str">
        <f>IF(Ventes[[#This Row],[Sale_Date]]=Ventes[[#This Row],[Sale_Date]],"ID_V "&amp;TEXT(B424,"YYYY MMDD")&amp;"-"&amp;TEXT(ROW(),"000"),"ID…")</f>
        <v>ID_V YYYY 03DD-424</v>
      </c>
      <c r="B424" s="26">
        <f t="shared" si="12"/>
        <v>45352</v>
      </c>
      <c r="C424" t="str">
        <f>_xlfn.XLOOKUP(Ventes[[#This Row],[Product_Name]],Tab_Produits[Product_Line],Tab_Produits[ID_Product],"Choisir Votre Produit")</f>
        <v>ID_P Hom 0003</v>
      </c>
      <c r="D424" s="27" t="s">
        <v>512</v>
      </c>
      <c r="E424" s="27" t="str">
        <f>+Tab_Clients[[#This Row],[Client_Name]]</f>
        <v>Riya Mukherjee</v>
      </c>
      <c r="F424" s="27" t="str">
        <f>_xlfn.XLOOKUP(Ventes[[#This Row],[Client_Name]],Tab_Clients[Client_Name],Tab_Clients[Customer Type],"Nouveau")</f>
        <v>Member</v>
      </c>
      <c r="G424" s="28">
        <v>2</v>
      </c>
      <c r="H424" s="6">
        <f>_xlfn.XLOOKUP(Ventes[[#This Row],[Product_Name]],Tab_Produits[Product_Line],Tab_Produits[Coût_Unitaire],"0")</f>
        <v>73.56</v>
      </c>
      <c r="I424" s="2">
        <f t="shared" si="13"/>
        <v>147.12</v>
      </c>
      <c r="J424" s="2">
        <f>IF(AND(WORKDAY(Ventes[[#This Row],[Sale_Date]],2)&gt;=5,Ventes[[#This Row],[Quantity]]&gt;=7,+Ventes[[#This Row],[Customer Type]]="Member"),-Ventes[[#This Row],[Prix_Vente]]*TX_Remise,0)</f>
        <v>0</v>
      </c>
      <c r="K424" s="2">
        <f>IF(AND(WEEKDAY(Ventes[[#This Row],[Sale_Date]],2)=7, Ventes[[#This Row],[Product_Price]]&gt;7), Ventes[[#This Row],[Prix_Vente]]*TauxMaj, 0)</f>
        <v>0</v>
      </c>
      <c r="L424" s="2">
        <f>SUM(Ventes[[#This Row],[Prix_Vente]:[Majoration]])</f>
        <v>147.12</v>
      </c>
      <c r="M424" s="2">
        <f xml:space="preserve"> Ventes[[#This Row],[Prix de Vente HT]]*Tx_TVA</f>
        <v>28.320600000000002</v>
      </c>
      <c r="N424" s="2">
        <f>+Ventes[[#This Row],[Prix de Vente HT]]+Ventes[[#This Row],[Montant TVA]]</f>
        <v>175.44060000000002</v>
      </c>
    </row>
    <row r="425" spans="1:14">
      <c r="A425" t="str">
        <f>IF(Ventes[[#This Row],[Sale_Date]]=Ventes[[#This Row],[Sale_Date]],"ID_V "&amp;TEXT(B425,"YYYY MMDD")&amp;"-"&amp;TEXT(ROW(),"000"),"ID…")</f>
        <v>ID_V YYYY 03DD-425</v>
      </c>
      <c r="B425" s="26">
        <f t="shared" si="12"/>
        <v>45352</v>
      </c>
      <c r="C425" t="str">
        <f>_xlfn.XLOOKUP(Ventes[[#This Row],[Product_Name]],Tab_Produits[Product_Line],Tab_Produits[ID_Product],"Choisir Votre Produit")</f>
        <v>ID_P Hom 0003</v>
      </c>
      <c r="D425" s="27" t="s">
        <v>512</v>
      </c>
      <c r="E425" s="27" t="str">
        <f>+Tab_Clients[[#This Row],[Client_Name]]</f>
        <v>Kavya Reddy</v>
      </c>
      <c r="F425" s="27" t="str">
        <f>_xlfn.XLOOKUP(Ventes[[#This Row],[Client_Name]],Tab_Clients[Client_Name],Tab_Clients[Customer Type],"Nouveau")</f>
        <v>Member</v>
      </c>
      <c r="G425" s="28">
        <v>10</v>
      </c>
      <c r="H425" s="6">
        <f>_xlfn.XLOOKUP(Ventes[[#This Row],[Product_Name]],Tab_Produits[Product_Line],Tab_Produits[Coût_Unitaire],"0")</f>
        <v>73.56</v>
      </c>
      <c r="I425" s="2">
        <f t="shared" si="13"/>
        <v>735.6</v>
      </c>
      <c r="J425" s="2">
        <f>IF(AND(WORKDAY(Ventes[[#This Row],[Sale_Date]],2)&gt;=5,Ventes[[#This Row],[Quantity]]&gt;=7,+Ventes[[#This Row],[Customer Type]]="Member"),-Ventes[[#This Row],[Prix_Vente]]*TX_Remise,0)</f>
        <v>-183.9</v>
      </c>
      <c r="K425" s="2">
        <f>IF(AND(WEEKDAY(Ventes[[#This Row],[Sale_Date]],2)=7, Ventes[[#This Row],[Product_Price]]&gt;7), Ventes[[#This Row],[Prix_Vente]]*TauxMaj, 0)</f>
        <v>0</v>
      </c>
      <c r="L425" s="2">
        <f>SUM(Ventes[[#This Row],[Prix_Vente]:[Majoration]])</f>
        <v>551.70000000000005</v>
      </c>
      <c r="M425" s="2">
        <f xml:space="preserve"> Ventes[[#This Row],[Prix de Vente HT]]*Tx_TVA</f>
        <v>106.20225000000001</v>
      </c>
      <c r="N425" s="2">
        <f>+Ventes[[#This Row],[Prix de Vente HT]]+Ventes[[#This Row],[Montant TVA]]</f>
        <v>657.90225000000009</v>
      </c>
    </row>
    <row r="426" spans="1:14">
      <c r="A426" t="str">
        <f>IF(Ventes[[#This Row],[Sale_Date]]=Ventes[[#This Row],[Sale_Date]],"ID_V "&amp;TEXT(B426,"YYYY MMDD")&amp;"-"&amp;TEXT(ROW(),"000"),"ID…")</f>
        <v>ID_V YYYY 03DD-426</v>
      </c>
      <c r="B426" s="26">
        <f t="shared" si="12"/>
        <v>45353</v>
      </c>
      <c r="C426" t="str">
        <f>_xlfn.XLOOKUP(Ventes[[#This Row],[Product_Name]],Tab_Produits[Product_Line],Tab_Produits[ID_Product],"Choisir Votre Produit")</f>
        <v>ID_P Hea 0001</v>
      </c>
      <c r="D426" s="27" t="s">
        <v>510</v>
      </c>
      <c r="E426" s="27" t="str">
        <f>+Tab_Clients[[#This Row],[Client_Name]]</f>
        <v>Neha Malhotra</v>
      </c>
      <c r="F426" s="27" t="str">
        <f>_xlfn.XLOOKUP(Ventes[[#This Row],[Client_Name]],Tab_Clients[Client_Name],Tab_Clients[Customer Type],"Nouveau")</f>
        <v>Member</v>
      </c>
      <c r="G426" s="28">
        <v>5</v>
      </c>
      <c r="H426" s="6">
        <f>_xlfn.XLOOKUP(Ventes[[#This Row],[Product_Name]],Tab_Produits[Product_Line],Tab_Produits[Coût_Unitaire],"0")</f>
        <v>74.69</v>
      </c>
      <c r="I426" s="2">
        <f t="shared" si="13"/>
        <v>373.45</v>
      </c>
      <c r="J426" s="2">
        <f>IF(AND(WORKDAY(Ventes[[#This Row],[Sale_Date]],2)&gt;=5,Ventes[[#This Row],[Quantity]]&gt;=7,+Ventes[[#This Row],[Customer Type]]="Member"),-Ventes[[#This Row],[Prix_Vente]]*TX_Remise,0)</f>
        <v>0</v>
      </c>
      <c r="K426" s="2">
        <f>IF(AND(WEEKDAY(Ventes[[#This Row],[Sale_Date]],2)=7, Ventes[[#This Row],[Product_Price]]&gt;7), Ventes[[#This Row],[Prix_Vente]]*TauxMaj, 0)</f>
        <v>0</v>
      </c>
      <c r="L426" s="2">
        <f>SUM(Ventes[[#This Row],[Prix_Vente]:[Majoration]])</f>
        <v>373.45</v>
      </c>
      <c r="M426" s="2">
        <f xml:space="preserve"> Ventes[[#This Row],[Prix de Vente HT]]*Tx_TVA</f>
        <v>71.889124999999993</v>
      </c>
      <c r="N426" s="2">
        <f>+Ventes[[#This Row],[Prix de Vente HT]]+Ventes[[#This Row],[Montant TVA]]</f>
        <v>445.33912499999997</v>
      </c>
    </row>
    <row r="427" spans="1:14">
      <c r="A427" t="str">
        <f>IF(Ventes[[#This Row],[Sale_Date]]=Ventes[[#This Row],[Sale_Date]],"ID_V "&amp;TEXT(B427,"YYYY MMDD")&amp;"-"&amp;TEXT(ROW(),"000"),"ID…")</f>
        <v>ID_V YYYY 03DD-427</v>
      </c>
      <c r="B427" s="26">
        <f t="shared" si="12"/>
        <v>45353</v>
      </c>
      <c r="C427" t="str">
        <f>_xlfn.XLOOKUP(Ventes[[#This Row],[Product_Name]],Tab_Produits[Product_Line],Tab_Produits[ID_Product],"Choisir Votre Produit")</f>
        <v>ID_P Foo 0004</v>
      </c>
      <c r="D427" s="27" t="s">
        <v>513</v>
      </c>
      <c r="E427" s="27" t="str">
        <f>+Tab_Clients[[#This Row],[Client_Name]]</f>
        <v>Aditya Mukherjee</v>
      </c>
      <c r="F427" s="27" t="str">
        <f>_xlfn.XLOOKUP(Ventes[[#This Row],[Client_Name]],Tab_Clients[Client_Name],Tab_Clients[Customer Type],"Nouveau")</f>
        <v>Member</v>
      </c>
      <c r="G427" s="28">
        <v>9</v>
      </c>
      <c r="H427" s="6">
        <f>_xlfn.XLOOKUP(Ventes[[#This Row],[Product_Name]],Tab_Produits[Product_Line],Tab_Produits[Coût_Unitaire],"0")</f>
        <v>54.84</v>
      </c>
      <c r="I427" s="2">
        <f t="shared" si="13"/>
        <v>493.56000000000006</v>
      </c>
      <c r="J427" s="2">
        <f>IF(AND(WORKDAY(Ventes[[#This Row],[Sale_Date]],2)&gt;=5,Ventes[[#This Row],[Quantity]]&gt;=7,+Ventes[[#This Row],[Customer Type]]="Member"),-Ventes[[#This Row],[Prix_Vente]]*TX_Remise,0)</f>
        <v>-123.39000000000001</v>
      </c>
      <c r="K427" s="2">
        <f>IF(AND(WEEKDAY(Ventes[[#This Row],[Sale_Date]],2)=7, Ventes[[#This Row],[Product_Price]]&gt;7), Ventes[[#This Row],[Prix_Vente]]*TauxMaj, 0)</f>
        <v>0</v>
      </c>
      <c r="L427" s="2">
        <f>SUM(Ventes[[#This Row],[Prix_Vente]:[Majoration]])</f>
        <v>370.17000000000007</v>
      </c>
      <c r="M427" s="2">
        <f xml:space="preserve"> Ventes[[#This Row],[Prix de Vente HT]]*Tx_TVA</f>
        <v>71.257725000000022</v>
      </c>
      <c r="N427" s="2">
        <f>+Ventes[[#This Row],[Prix de Vente HT]]+Ventes[[#This Row],[Montant TVA]]</f>
        <v>441.42772500000012</v>
      </c>
    </row>
    <row r="428" spans="1:14">
      <c r="A428" t="str">
        <f>IF(Ventes[[#This Row],[Sale_Date]]=Ventes[[#This Row],[Sale_Date]],"ID_V "&amp;TEXT(B428,"YYYY MMDD")&amp;"-"&amp;TEXT(ROW(),"000"),"ID…")</f>
        <v>ID_V YYYY 03DD-428</v>
      </c>
      <c r="B428" s="26">
        <f t="shared" si="12"/>
        <v>45353</v>
      </c>
      <c r="C428" t="str">
        <f>_xlfn.XLOOKUP(Ventes[[#This Row],[Product_Name]],Tab_Produits[Product_Line],Tab_Produits[ID_Product],"Choisir Votre Produit")</f>
        <v>ID_P Hom 0003</v>
      </c>
      <c r="D428" s="27" t="s">
        <v>512</v>
      </c>
      <c r="E428" s="27" t="str">
        <f>+Tab_Clients[[#This Row],[Client_Name]]</f>
        <v>Meera Joshi</v>
      </c>
      <c r="F428" s="27" t="str">
        <f>_xlfn.XLOOKUP(Ventes[[#This Row],[Client_Name]],Tab_Clients[Client_Name],Tab_Clients[Customer Type],"Nouveau")</f>
        <v>Normal</v>
      </c>
      <c r="G428" s="28">
        <v>4</v>
      </c>
      <c r="H428" s="6">
        <f>_xlfn.XLOOKUP(Ventes[[#This Row],[Product_Name]],Tab_Produits[Product_Line],Tab_Produits[Coût_Unitaire],"0")</f>
        <v>73.56</v>
      </c>
      <c r="I428" s="2">
        <f t="shared" si="13"/>
        <v>294.24</v>
      </c>
      <c r="J428" s="2">
        <f>IF(AND(WORKDAY(Ventes[[#This Row],[Sale_Date]],2)&gt;=5,Ventes[[#This Row],[Quantity]]&gt;=7,+Ventes[[#This Row],[Customer Type]]="Member"),-Ventes[[#This Row],[Prix_Vente]]*TX_Remise,0)</f>
        <v>0</v>
      </c>
      <c r="K428" s="2">
        <f>IF(AND(WEEKDAY(Ventes[[#This Row],[Sale_Date]],2)=7, Ventes[[#This Row],[Product_Price]]&gt;7), Ventes[[#This Row],[Prix_Vente]]*TauxMaj, 0)</f>
        <v>0</v>
      </c>
      <c r="L428" s="2">
        <f>SUM(Ventes[[#This Row],[Prix_Vente]:[Majoration]])</f>
        <v>294.24</v>
      </c>
      <c r="M428" s="2">
        <f xml:space="preserve"> Ventes[[#This Row],[Prix de Vente HT]]*Tx_TVA</f>
        <v>56.641200000000005</v>
      </c>
      <c r="N428" s="2">
        <f>+Ventes[[#This Row],[Prix de Vente HT]]+Ventes[[#This Row],[Montant TVA]]</f>
        <v>350.88120000000004</v>
      </c>
    </row>
    <row r="429" spans="1:14">
      <c r="A429" t="str">
        <f>IF(Ventes[[#This Row],[Sale_Date]]=Ventes[[#This Row],[Sale_Date]],"ID_V "&amp;TEXT(B429,"YYYY MMDD")&amp;"-"&amp;TEXT(ROW(),"000"),"ID…")</f>
        <v>ID_V YYYY 03DD-429</v>
      </c>
      <c r="B429" s="26">
        <f t="shared" si="12"/>
        <v>45353</v>
      </c>
      <c r="C429" t="str">
        <f>_xlfn.XLOOKUP(Ventes[[#This Row],[Product_Name]],Tab_Produits[Product_Line],Tab_Produits[ID_Product],"Choisir Votre Produit")</f>
        <v>ID_P Hom 0003</v>
      </c>
      <c r="D429" s="27" t="s">
        <v>512</v>
      </c>
      <c r="E429" s="27" t="str">
        <f>+Tab_Clients[[#This Row],[Client_Name]]</f>
        <v>Vivaan Kapoor</v>
      </c>
      <c r="F429" s="27" t="str">
        <f>_xlfn.XLOOKUP(Ventes[[#This Row],[Client_Name]],Tab_Clients[Client_Name],Tab_Clients[Customer Type],"Nouveau")</f>
        <v>Member</v>
      </c>
      <c r="G429" s="28">
        <v>9</v>
      </c>
      <c r="H429" s="6">
        <f>_xlfn.XLOOKUP(Ventes[[#This Row],[Product_Name]],Tab_Produits[Product_Line],Tab_Produits[Coût_Unitaire],"0")</f>
        <v>73.56</v>
      </c>
      <c r="I429" s="2">
        <f t="shared" si="13"/>
        <v>662.04</v>
      </c>
      <c r="J429" s="2">
        <f>IF(AND(WORKDAY(Ventes[[#This Row],[Sale_Date]],2)&gt;=5,Ventes[[#This Row],[Quantity]]&gt;=7,+Ventes[[#This Row],[Customer Type]]="Member"),-Ventes[[#This Row],[Prix_Vente]]*TX_Remise,0)</f>
        <v>-165.51</v>
      </c>
      <c r="K429" s="2">
        <f>IF(AND(WEEKDAY(Ventes[[#This Row],[Sale_Date]],2)=7, Ventes[[#This Row],[Product_Price]]&gt;7), Ventes[[#This Row],[Prix_Vente]]*TauxMaj, 0)</f>
        <v>0</v>
      </c>
      <c r="L429" s="2">
        <f>SUM(Ventes[[#This Row],[Prix_Vente]:[Majoration]])</f>
        <v>496.53</v>
      </c>
      <c r="M429" s="2">
        <f xml:space="preserve"> Ventes[[#This Row],[Prix de Vente HT]]*Tx_TVA</f>
        <v>95.582025000000002</v>
      </c>
      <c r="N429" s="2">
        <f>+Ventes[[#This Row],[Prix de Vente HT]]+Ventes[[#This Row],[Montant TVA]]</f>
        <v>592.11202500000002</v>
      </c>
    </row>
    <row r="430" spans="1:14">
      <c r="A430" t="str">
        <f>IF(Ventes[[#This Row],[Sale_Date]]=Ventes[[#This Row],[Sale_Date]],"ID_V "&amp;TEXT(B430,"YYYY MMDD")&amp;"-"&amp;TEXT(ROW(),"000"),"ID…")</f>
        <v>ID_V YYYY 03DD-430</v>
      </c>
      <c r="B430" s="26">
        <f t="shared" si="12"/>
        <v>45354</v>
      </c>
      <c r="C430" t="str">
        <f>_xlfn.XLOOKUP(Ventes[[#This Row],[Product_Name]],Tab_Produits[Product_Line],Tab_Produits[ID_Product],"Choisir Votre Produit")</f>
        <v>ID_P Hea 0001</v>
      </c>
      <c r="D430" s="27" t="s">
        <v>510</v>
      </c>
      <c r="E430" s="27" t="str">
        <f>+Tab_Clients[[#This Row],[Client_Name]]</f>
        <v>Ashok Kapoor</v>
      </c>
      <c r="F430" s="27" t="str">
        <f>_xlfn.XLOOKUP(Ventes[[#This Row],[Client_Name]],Tab_Clients[Client_Name],Tab_Clients[Customer Type],"Nouveau")</f>
        <v>Member</v>
      </c>
      <c r="G430" s="28">
        <v>1</v>
      </c>
      <c r="H430" s="6">
        <f>_xlfn.XLOOKUP(Ventes[[#This Row],[Product_Name]],Tab_Produits[Product_Line],Tab_Produits[Coût_Unitaire],"0")</f>
        <v>74.69</v>
      </c>
      <c r="I430" s="2">
        <f t="shared" si="13"/>
        <v>74.69</v>
      </c>
      <c r="J430" s="2">
        <f>IF(AND(WORKDAY(Ventes[[#This Row],[Sale_Date]],2)&gt;=5,Ventes[[#This Row],[Quantity]]&gt;=7,+Ventes[[#This Row],[Customer Type]]="Member"),-Ventes[[#This Row],[Prix_Vente]]*TX_Remise,0)</f>
        <v>0</v>
      </c>
      <c r="K430" s="2">
        <f>IF(AND(WEEKDAY(Ventes[[#This Row],[Sale_Date]],2)=7, Ventes[[#This Row],[Product_Price]]&gt;7), Ventes[[#This Row],[Prix_Vente]]*TauxMaj, 0)</f>
        <v>1.4938</v>
      </c>
      <c r="L430" s="2">
        <f>SUM(Ventes[[#This Row],[Prix_Vente]:[Majoration]])</f>
        <v>76.183799999999991</v>
      </c>
      <c r="M430" s="2">
        <f xml:space="preserve"> Ventes[[#This Row],[Prix de Vente HT]]*Tx_TVA</f>
        <v>14.665381499999999</v>
      </c>
      <c r="N430" s="2">
        <f>+Ventes[[#This Row],[Prix de Vente HT]]+Ventes[[#This Row],[Montant TVA]]</f>
        <v>90.849181499999986</v>
      </c>
    </row>
    <row r="431" spans="1:14">
      <c r="A431" t="str">
        <f>IF(Ventes[[#This Row],[Sale_Date]]=Ventes[[#This Row],[Sale_Date]],"ID_V "&amp;TEXT(B431,"YYYY MMDD")&amp;"-"&amp;TEXT(ROW(),"000"),"ID…")</f>
        <v>ID_V YYYY 03DD-431</v>
      </c>
      <c r="B431" s="26">
        <f t="shared" si="12"/>
        <v>45354</v>
      </c>
      <c r="C431" t="str">
        <f>_xlfn.XLOOKUP(Ventes[[#This Row],[Product_Name]],Tab_Produits[Product_Line],Tab_Produits[ID_Product],"Choisir Votre Produit")</f>
        <v>ID_P Foo 0004</v>
      </c>
      <c r="D431" s="27" t="s">
        <v>513</v>
      </c>
      <c r="E431" s="27" t="str">
        <f>+Tab_Clients[[#This Row],[Client_Name]]</f>
        <v>Aditya Mukherjee</v>
      </c>
      <c r="F431" s="27" t="str">
        <f>_xlfn.XLOOKUP(Ventes[[#This Row],[Client_Name]],Tab_Clients[Client_Name],Tab_Clients[Customer Type],"Nouveau")</f>
        <v>Member</v>
      </c>
      <c r="G431" s="28">
        <v>9</v>
      </c>
      <c r="H431" s="6">
        <f>_xlfn.XLOOKUP(Ventes[[#This Row],[Product_Name]],Tab_Produits[Product_Line],Tab_Produits[Coût_Unitaire],"0")</f>
        <v>54.84</v>
      </c>
      <c r="I431" s="2">
        <f t="shared" si="13"/>
        <v>493.56000000000006</v>
      </c>
      <c r="J431" s="2">
        <f>IF(AND(WORKDAY(Ventes[[#This Row],[Sale_Date]],2)&gt;=5,Ventes[[#This Row],[Quantity]]&gt;=7,+Ventes[[#This Row],[Customer Type]]="Member"),-Ventes[[#This Row],[Prix_Vente]]*TX_Remise,0)</f>
        <v>-123.39000000000001</v>
      </c>
      <c r="K431" s="2">
        <f>IF(AND(WEEKDAY(Ventes[[#This Row],[Sale_Date]],2)=7, Ventes[[#This Row],[Product_Price]]&gt;7), Ventes[[#This Row],[Prix_Vente]]*TauxMaj, 0)</f>
        <v>9.8712000000000018</v>
      </c>
      <c r="L431" s="2">
        <f>SUM(Ventes[[#This Row],[Prix_Vente]:[Majoration]])</f>
        <v>380.04120000000006</v>
      </c>
      <c r="M431" s="2">
        <f xml:space="preserve"> Ventes[[#This Row],[Prix de Vente HT]]*Tx_TVA</f>
        <v>73.157931000000019</v>
      </c>
      <c r="N431" s="2">
        <f>+Ventes[[#This Row],[Prix de Vente HT]]+Ventes[[#This Row],[Montant TVA]]</f>
        <v>453.19913100000008</v>
      </c>
    </row>
    <row r="432" spans="1:14">
      <c r="A432" t="str">
        <f>IF(Ventes[[#This Row],[Sale_Date]]=Ventes[[#This Row],[Sale_Date]],"ID_V "&amp;TEXT(B432,"YYYY MMDD")&amp;"-"&amp;TEXT(ROW(),"000"),"ID…")</f>
        <v>ID_V YYYY 03DD-432</v>
      </c>
      <c r="B432" s="26">
        <f t="shared" si="12"/>
        <v>45354</v>
      </c>
      <c r="C432" t="str">
        <f>_xlfn.XLOOKUP(Ventes[[#This Row],[Product_Name]],Tab_Produits[Product_Line],Tab_Produits[ID_Product],"Choisir Votre Produit")</f>
        <v>ID_P Hom 0003</v>
      </c>
      <c r="D432" s="27" t="s">
        <v>512</v>
      </c>
      <c r="E432" s="27" t="str">
        <f>+Tab_Clients[[#This Row],[Client_Name]]</f>
        <v>Ashok Gupta</v>
      </c>
      <c r="F432" s="27" t="str">
        <f>_xlfn.XLOOKUP(Ventes[[#This Row],[Client_Name]],Tab_Clients[Client_Name],Tab_Clients[Customer Type],"Nouveau")</f>
        <v>Member</v>
      </c>
      <c r="G432" s="28">
        <v>7</v>
      </c>
      <c r="H432" s="6">
        <f>_xlfn.XLOOKUP(Ventes[[#This Row],[Product_Name]],Tab_Produits[Product_Line],Tab_Produits[Coût_Unitaire],"0")</f>
        <v>73.56</v>
      </c>
      <c r="I432" s="2">
        <f t="shared" si="13"/>
        <v>514.92000000000007</v>
      </c>
      <c r="J432" s="2">
        <f>IF(AND(WORKDAY(Ventes[[#This Row],[Sale_Date]],2)&gt;=5,Ventes[[#This Row],[Quantity]]&gt;=7,+Ventes[[#This Row],[Customer Type]]="Member"),-Ventes[[#This Row],[Prix_Vente]]*TX_Remise,0)</f>
        <v>-128.73000000000002</v>
      </c>
      <c r="K432" s="2">
        <f>IF(AND(WEEKDAY(Ventes[[#This Row],[Sale_Date]],2)=7, Ventes[[#This Row],[Product_Price]]&gt;7), Ventes[[#This Row],[Prix_Vente]]*TauxMaj, 0)</f>
        <v>10.298400000000001</v>
      </c>
      <c r="L432" s="2">
        <f>SUM(Ventes[[#This Row],[Prix_Vente]:[Majoration]])</f>
        <v>396.48840000000007</v>
      </c>
      <c r="M432" s="2">
        <f xml:space="preserve"> Ventes[[#This Row],[Prix de Vente HT]]*Tx_TVA</f>
        <v>76.324017000000012</v>
      </c>
      <c r="N432" s="2">
        <f>+Ventes[[#This Row],[Prix de Vente HT]]+Ventes[[#This Row],[Montant TVA]]</f>
        <v>472.8124170000001</v>
      </c>
    </row>
    <row r="433" spans="1:14">
      <c r="A433" t="str">
        <f>IF(Ventes[[#This Row],[Sale_Date]]=Ventes[[#This Row],[Sale_Date]],"ID_V "&amp;TEXT(B433,"YYYY MMDD")&amp;"-"&amp;TEXT(ROW(),"000"),"ID…")</f>
        <v>ID_V YYYY 03DD-433</v>
      </c>
      <c r="B433" s="26">
        <f t="shared" si="12"/>
        <v>45354</v>
      </c>
      <c r="C433" t="str">
        <f>_xlfn.XLOOKUP(Ventes[[#This Row],[Product_Name]],Tab_Produits[Product_Line],Tab_Produits[ID_Product],"Choisir Votre Produit")</f>
        <v>ID_P Hom 0003</v>
      </c>
      <c r="D433" s="27" t="s">
        <v>512</v>
      </c>
      <c r="E433" s="27" t="str">
        <f>+Tab_Clients[[#This Row],[Client_Name]]</f>
        <v>Meera Bansal</v>
      </c>
      <c r="F433" s="27" t="str">
        <f>_xlfn.XLOOKUP(Ventes[[#This Row],[Client_Name]],Tab_Clients[Client_Name],Tab_Clients[Customer Type],"Nouveau")</f>
        <v>Member</v>
      </c>
      <c r="G433" s="28">
        <v>3</v>
      </c>
      <c r="H433" s="6">
        <f>_xlfn.XLOOKUP(Ventes[[#This Row],[Product_Name]],Tab_Produits[Product_Line],Tab_Produits[Coût_Unitaire],"0")</f>
        <v>73.56</v>
      </c>
      <c r="I433" s="2">
        <f t="shared" si="13"/>
        <v>220.68</v>
      </c>
      <c r="J433" s="2">
        <f>IF(AND(WORKDAY(Ventes[[#This Row],[Sale_Date]],2)&gt;=5,Ventes[[#This Row],[Quantity]]&gt;=7,+Ventes[[#This Row],[Customer Type]]="Member"),-Ventes[[#This Row],[Prix_Vente]]*TX_Remise,0)</f>
        <v>0</v>
      </c>
      <c r="K433" s="2">
        <f>IF(AND(WEEKDAY(Ventes[[#This Row],[Sale_Date]],2)=7, Ventes[[#This Row],[Product_Price]]&gt;7), Ventes[[#This Row],[Prix_Vente]]*TauxMaj, 0)</f>
        <v>4.4136000000000006</v>
      </c>
      <c r="L433" s="2">
        <f>SUM(Ventes[[#This Row],[Prix_Vente]:[Majoration]])</f>
        <v>225.09360000000001</v>
      </c>
      <c r="M433" s="2">
        <f xml:space="preserve"> Ventes[[#This Row],[Prix de Vente HT]]*Tx_TVA</f>
        <v>43.330518000000005</v>
      </c>
      <c r="N433" s="2">
        <f>+Ventes[[#This Row],[Prix de Vente HT]]+Ventes[[#This Row],[Montant TVA]]</f>
        <v>268.42411800000002</v>
      </c>
    </row>
    <row r="434" spans="1:14">
      <c r="A434" t="str">
        <f>IF(Ventes[[#This Row],[Sale_Date]]=Ventes[[#This Row],[Sale_Date]],"ID_V "&amp;TEXT(B434,"YYYY MMDD")&amp;"-"&amp;TEXT(ROW(),"000"),"ID…")</f>
        <v>ID_V YYYY 03DD-434</v>
      </c>
      <c r="B434" s="26">
        <f t="shared" si="12"/>
        <v>45355</v>
      </c>
      <c r="C434" t="str">
        <f>_xlfn.XLOOKUP(Ventes[[#This Row],[Product_Name]],Tab_Produits[Product_Line],Tab_Produits[ID_Product],"Choisir Votre Produit")</f>
        <v>ID_P Hea 0001</v>
      </c>
      <c r="D434" s="27" t="s">
        <v>510</v>
      </c>
      <c r="E434" s="27" t="str">
        <f>+Tab_Clients[[#This Row],[Client_Name]]</f>
        <v>Vivaan Agarwal</v>
      </c>
      <c r="F434" s="27" t="str">
        <f>_xlfn.XLOOKUP(Ventes[[#This Row],[Client_Name]],Tab_Clients[Client_Name],Tab_Clients[Customer Type],"Nouveau")</f>
        <v>Member</v>
      </c>
      <c r="G434" s="28">
        <v>2</v>
      </c>
      <c r="H434" s="6">
        <f>_xlfn.XLOOKUP(Ventes[[#This Row],[Product_Name]],Tab_Produits[Product_Line],Tab_Produits[Coût_Unitaire],"0")</f>
        <v>74.69</v>
      </c>
      <c r="I434" s="2">
        <f t="shared" si="13"/>
        <v>149.38</v>
      </c>
      <c r="J434" s="2">
        <f>IF(AND(WORKDAY(Ventes[[#This Row],[Sale_Date]],2)&gt;=5,Ventes[[#This Row],[Quantity]]&gt;=7,+Ventes[[#This Row],[Customer Type]]="Member"),-Ventes[[#This Row],[Prix_Vente]]*TX_Remise,0)</f>
        <v>0</v>
      </c>
      <c r="K434" s="2">
        <f>IF(AND(WEEKDAY(Ventes[[#This Row],[Sale_Date]],2)=7, Ventes[[#This Row],[Product_Price]]&gt;7), Ventes[[#This Row],[Prix_Vente]]*TauxMaj, 0)</f>
        <v>0</v>
      </c>
      <c r="L434" s="2">
        <f>SUM(Ventes[[#This Row],[Prix_Vente]:[Majoration]])</f>
        <v>149.38</v>
      </c>
      <c r="M434" s="2">
        <f xml:space="preserve"> Ventes[[#This Row],[Prix de Vente HT]]*Tx_TVA</f>
        <v>28.755649999999999</v>
      </c>
      <c r="N434" s="2">
        <f>+Ventes[[#This Row],[Prix de Vente HT]]+Ventes[[#This Row],[Montant TVA]]</f>
        <v>178.13565</v>
      </c>
    </row>
    <row r="435" spans="1:14">
      <c r="A435" t="str">
        <f>IF(Ventes[[#This Row],[Sale_Date]]=Ventes[[#This Row],[Sale_Date]],"ID_V "&amp;TEXT(B435,"YYYY MMDD")&amp;"-"&amp;TEXT(ROW(),"000"),"ID…")</f>
        <v>ID_V YYYY 03DD-435</v>
      </c>
      <c r="B435" s="26">
        <f t="shared" si="12"/>
        <v>45355</v>
      </c>
      <c r="C435" t="str">
        <f>_xlfn.XLOOKUP(Ventes[[#This Row],[Product_Name]],Tab_Produits[Product_Line],Tab_Produits[ID_Product],"Choisir Votre Produit")</f>
        <v>ID_P Foo 0004</v>
      </c>
      <c r="D435" s="27" t="s">
        <v>513</v>
      </c>
      <c r="E435" s="27" t="str">
        <f>+Tab_Clients[[#This Row],[Client_Name]]</f>
        <v>Vikram Agarwal</v>
      </c>
      <c r="F435" s="27" t="str">
        <f>_xlfn.XLOOKUP(Ventes[[#This Row],[Client_Name]],Tab_Clients[Client_Name],Tab_Clients[Customer Type],"Nouveau")</f>
        <v>Normal</v>
      </c>
      <c r="G435" s="28">
        <v>10</v>
      </c>
      <c r="H435" s="6">
        <f>_xlfn.XLOOKUP(Ventes[[#This Row],[Product_Name]],Tab_Produits[Product_Line],Tab_Produits[Coût_Unitaire],"0")</f>
        <v>54.84</v>
      </c>
      <c r="I435" s="2">
        <f t="shared" si="13"/>
        <v>548.40000000000009</v>
      </c>
      <c r="J435" s="2">
        <f>IF(AND(WORKDAY(Ventes[[#This Row],[Sale_Date]],2)&gt;=5,Ventes[[#This Row],[Quantity]]&gt;=7,+Ventes[[#This Row],[Customer Type]]="Member"),-Ventes[[#This Row],[Prix_Vente]]*TX_Remise,0)</f>
        <v>0</v>
      </c>
      <c r="K435" s="2">
        <f>IF(AND(WEEKDAY(Ventes[[#This Row],[Sale_Date]],2)=7, Ventes[[#This Row],[Product_Price]]&gt;7), Ventes[[#This Row],[Prix_Vente]]*TauxMaj, 0)</f>
        <v>0</v>
      </c>
      <c r="L435" s="2">
        <f>SUM(Ventes[[#This Row],[Prix_Vente]:[Majoration]])</f>
        <v>548.40000000000009</v>
      </c>
      <c r="M435" s="2">
        <f xml:space="preserve"> Ventes[[#This Row],[Prix de Vente HT]]*Tx_TVA</f>
        <v>105.56700000000002</v>
      </c>
      <c r="N435" s="2">
        <f>+Ventes[[#This Row],[Prix de Vente HT]]+Ventes[[#This Row],[Montant TVA]]</f>
        <v>653.9670000000001</v>
      </c>
    </row>
    <row r="436" spans="1:14">
      <c r="A436" t="str">
        <f>IF(Ventes[[#This Row],[Sale_Date]]=Ventes[[#This Row],[Sale_Date]],"ID_V "&amp;TEXT(B436,"YYYY MMDD")&amp;"-"&amp;TEXT(ROW(),"000"),"ID…")</f>
        <v>ID_V YYYY 03DD-436</v>
      </c>
      <c r="B436" s="26">
        <f t="shared" si="12"/>
        <v>45355</v>
      </c>
      <c r="C436" t="str">
        <f>_xlfn.XLOOKUP(Ventes[[#This Row],[Product_Name]],Tab_Produits[Product_Line],Tab_Produits[ID_Product],"Choisir Votre Produit")</f>
        <v>ID_P Hom 0003</v>
      </c>
      <c r="D436" s="27" t="s">
        <v>512</v>
      </c>
      <c r="E436" s="27" t="str">
        <f>+Tab_Clients[[#This Row],[Client_Name]]</f>
        <v>Amit Mehta</v>
      </c>
      <c r="F436" s="27" t="str">
        <f>_xlfn.XLOOKUP(Ventes[[#This Row],[Client_Name]],Tab_Clients[Client_Name],Tab_Clients[Customer Type],"Nouveau")</f>
        <v>Normal</v>
      </c>
      <c r="G436" s="28">
        <v>8</v>
      </c>
      <c r="H436" s="6">
        <f>_xlfn.XLOOKUP(Ventes[[#This Row],[Product_Name]],Tab_Produits[Product_Line],Tab_Produits[Coût_Unitaire],"0")</f>
        <v>73.56</v>
      </c>
      <c r="I436" s="2">
        <f t="shared" si="13"/>
        <v>588.48</v>
      </c>
      <c r="J436" s="2">
        <f>IF(AND(WORKDAY(Ventes[[#This Row],[Sale_Date]],2)&gt;=5,Ventes[[#This Row],[Quantity]]&gt;=7,+Ventes[[#This Row],[Customer Type]]="Member"),-Ventes[[#This Row],[Prix_Vente]]*TX_Remise,0)</f>
        <v>0</v>
      </c>
      <c r="K436" s="2">
        <f>IF(AND(WEEKDAY(Ventes[[#This Row],[Sale_Date]],2)=7, Ventes[[#This Row],[Product_Price]]&gt;7), Ventes[[#This Row],[Prix_Vente]]*TauxMaj, 0)</f>
        <v>0</v>
      </c>
      <c r="L436" s="2">
        <f>SUM(Ventes[[#This Row],[Prix_Vente]:[Majoration]])</f>
        <v>588.48</v>
      </c>
      <c r="M436" s="2">
        <f xml:space="preserve"> Ventes[[#This Row],[Prix de Vente HT]]*Tx_TVA</f>
        <v>113.28240000000001</v>
      </c>
      <c r="N436" s="2">
        <f>+Ventes[[#This Row],[Prix de Vente HT]]+Ventes[[#This Row],[Montant TVA]]</f>
        <v>701.76240000000007</v>
      </c>
    </row>
    <row r="437" spans="1:14">
      <c r="A437" t="str">
        <f>IF(Ventes[[#This Row],[Sale_Date]]=Ventes[[#This Row],[Sale_Date]],"ID_V "&amp;TEXT(B437,"YYYY MMDD")&amp;"-"&amp;TEXT(ROW(),"000"),"ID…")</f>
        <v>ID_V YYYY 03DD-437</v>
      </c>
      <c r="B437" s="26">
        <f t="shared" si="12"/>
        <v>45355</v>
      </c>
      <c r="C437" t="str">
        <f>_xlfn.XLOOKUP(Ventes[[#This Row],[Product_Name]],Tab_Produits[Product_Line],Tab_Produits[ID_Product],"Choisir Votre Produit")</f>
        <v>ID_P Hom 0003</v>
      </c>
      <c r="D437" s="27" t="s">
        <v>512</v>
      </c>
      <c r="E437" s="27" t="str">
        <f>+Tab_Clients[[#This Row],[Client_Name]]</f>
        <v>Krishna Gupta</v>
      </c>
      <c r="F437" s="27" t="str">
        <f>_xlfn.XLOOKUP(Ventes[[#This Row],[Client_Name]],Tab_Clients[Client_Name],Tab_Clients[Customer Type],"Nouveau")</f>
        <v>Member</v>
      </c>
      <c r="G437" s="28">
        <v>8</v>
      </c>
      <c r="H437" s="6">
        <f>_xlfn.XLOOKUP(Ventes[[#This Row],[Product_Name]],Tab_Produits[Product_Line],Tab_Produits[Coût_Unitaire],"0")</f>
        <v>73.56</v>
      </c>
      <c r="I437" s="2">
        <f t="shared" si="13"/>
        <v>588.48</v>
      </c>
      <c r="J437" s="2">
        <f>IF(AND(WORKDAY(Ventes[[#This Row],[Sale_Date]],2)&gt;=5,Ventes[[#This Row],[Quantity]]&gt;=7,+Ventes[[#This Row],[Customer Type]]="Member"),-Ventes[[#This Row],[Prix_Vente]]*TX_Remise,0)</f>
        <v>-147.12</v>
      </c>
      <c r="K437" s="2">
        <f>IF(AND(WEEKDAY(Ventes[[#This Row],[Sale_Date]],2)=7, Ventes[[#This Row],[Product_Price]]&gt;7), Ventes[[#This Row],[Prix_Vente]]*TauxMaj, 0)</f>
        <v>0</v>
      </c>
      <c r="L437" s="2">
        <f>SUM(Ventes[[#This Row],[Prix_Vente]:[Majoration]])</f>
        <v>441.36</v>
      </c>
      <c r="M437" s="2">
        <f xml:space="preserve"> Ventes[[#This Row],[Prix de Vente HT]]*Tx_TVA</f>
        <v>84.961800000000011</v>
      </c>
      <c r="N437" s="2">
        <f>+Ventes[[#This Row],[Prix de Vente HT]]+Ventes[[#This Row],[Montant TVA]]</f>
        <v>526.32180000000005</v>
      </c>
    </row>
    <row r="438" spans="1:14">
      <c r="A438" t="str">
        <f>IF(Ventes[[#This Row],[Sale_Date]]=Ventes[[#This Row],[Sale_Date]],"ID_V "&amp;TEXT(B438,"YYYY MMDD")&amp;"-"&amp;TEXT(ROW(),"000"),"ID…")</f>
        <v>ID_V YYYY 03DD-438</v>
      </c>
      <c r="B438" s="26">
        <f t="shared" si="12"/>
        <v>45356</v>
      </c>
      <c r="C438" t="str">
        <f>_xlfn.XLOOKUP(Ventes[[#This Row],[Product_Name]],Tab_Produits[Product_Line],Tab_Produits[ID_Product],"Choisir Votre Produit")</f>
        <v>ID_P Hea 0001</v>
      </c>
      <c r="D438" s="27" t="s">
        <v>510</v>
      </c>
      <c r="E438" s="27" t="str">
        <f>+Tab_Clients[[#This Row],[Client_Name]]</f>
        <v>Krishna Malhotra</v>
      </c>
      <c r="F438" s="27" t="str">
        <f>_xlfn.XLOOKUP(Ventes[[#This Row],[Client_Name]],Tab_Clients[Client_Name],Tab_Clients[Customer Type],"Nouveau")</f>
        <v>Member</v>
      </c>
      <c r="G438" s="28">
        <v>10</v>
      </c>
      <c r="H438" s="6">
        <f>_xlfn.XLOOKUP(Ventes[[#This Row],[Product_Name]],Tab_Produits[Product_Line],Tab_Produits[Coût_Unitaire],"0")</f>
        <v>74.69</v>
      </c>
      <c r="I438" s="2">
        <f t="shared" si="13"/>
        <v>746.9</v>
      </c>
      <c r="J438" s="2">
        <f>IF(AND(WORKDAY(Ventes[[#This Row],[Sale_Date]],2)&gt;=5,Ventes[[#This Row],[Quantity]]&gt;=7,+Ventes[[#This Row],[Customer Type]]="Member"),-Ventes[[#This Row],[Prix_Vente]]*TX_Remise,0)</f>
        <v>-186.72499999999999</v>
      </c>
      <c r="K438" s="2">
        <f>IF(AND(WEEKDAY(Ventes[[#This Row],[Sale_Date]],2)=7, Ventes[[#This Row],[Product_Price]]&gt;7), Ventes[[#This Row],[Prix_Vente]]*TauxMaj, 0)</f>
        <v>0</v>
      </c>
      <c r="L438" s="2">
        <f>SUM(Ventes[[#This Row],[Prix_Vente]:[Majoration]])</f>
        <v>560.17499999999995</v>
      </c>
      <c r="M438" s="2">
        <f xml:space="preserve"> Ventes[[#This Row],[Prix de Vente HT]]*Tx_TVA</f>
        <v>107.8336875</v>
      </c>
      <c r="N438" s="2">
        <f>+Ventes[[#This Row],[Prix de Vente HT]]+Ventes[[#This Row],[Montant TVA]]</f>
        <v>668.00868749999995</v>
      </c>
    </row>
    <row r="439" spans="1:14">
      <c r="A439" t="str">
        <f>IF(Ventes[[#This Row],[Sale_Date]]=Ventes[[#This Row],[Sale_Date]],"ID_V "&amp;TEXT(B439,"YYYY MMDD")&amp;"-"&amp;TEXT(ROW(),"000"),"ID…")</f>
        <v>ID_V YYYY 03DD-439</v>
      </c>
      <c r="B439" s="26">
        <f t="shared" si="12"/>
        <v>45356</v>
      </c>
      <c r="C439" t="str">
        <f>_xlfn.XLOOKUP(Ventes[[#This Row],[Product_Name]],Tab_Produits[Product_Line],Tab_Produits[ID_Product],"Choisir Votre Produit")</f>
        <v>ID_P Foo 0004</v>
      </c>
      <c r="D439" s="27" t="s">
        <v>513</v>
      </c>
      <c r="E439" s="27" t="str">
        <f>+Tab_Clients[[#This Row],[Client_Name]]</f>
        <v>Amit Singh</v>
      </c>
      <c r="F439" s="27" t="str">
        <f>_xlfn.XLOOKUP(Ventes[[#This Row],[Client_Name]],Tab_Clients[Client_Name],Tab_Clients[Customer Type],"Nouveau")</f>
        <v>Member</v>
      </c>
      <c r="G439" s="28">
        <v>8</v>
      </c>
      <c r="H439" s="6">
        <f>_xlfn.XLOOKUP(Ventes[[#This Row],[Product_Name]],Tab_Produits[Product_Line],Tab_Produits[Coût_Unitaire],"0")</f>
        <v>54.84</v>
      </c>
      <c r="I439" s="2">
        <f t="shared" si="13"/>
        <v>438.72</v>
      </c>
      <c r="J439" s="2">
        <f>IF(AND(WORKDAY(Ventes[[#This Row],[Sale_Date]],2)&gt;=5,Ventes[[#This Row],[Quantity]]&gt;=7,+Ventes[[#This Row],[Customer Type]]="Member"),-Ventes[[#This Row],[Prix_Vente]]*TX_Remise,0)</f>
        <v>-109.68</v>
      </c>
      <c r="K439" s="2">
        <f>IF(AND(WEEKDAY(Ventes[[#This Row],[Sale_Date]],2)=7, Ventes[[#This Row],[Product_Price]]&gt;7), Ventes[[#This Row],[Prix_Vente]]*TauxMaj, 0)</f>
        <v>0</v>
      </c>
      <c r="L439" s="2">
        <f>SUM(Ventes[[#This Row],[Prix_Vente]:[Majoration]])</f>
        <v>329.04</v>
      </c>
      <c r="M439" s="2">
        <f xml:space="preserve"> Ventes[[#This Row],[Prix de Vente HT]]*Tx_TVA</f>
        <v>63.340200000000003</v>
      </c>
      <c r="N439" s="2">
        <f>+Ventes[[#This Row],[Prix de Vente HT]]+Ventes[[#This Row],[Montant TVA]]</f>
        <v>392.3802</v>
      </c>
    </row>
    <row r="440" spans="1:14">
      <c r="A440" t="str">
        <f>IF(Ventes[[#This Row],[Sale_Date]]=Ventes[[#This Row],[Sale_Date]],"ID_V "&amp;TEXT(B440,"YYYY MMDD")&amp;"-"&amp;TEXT(ROW(),"000"),"ID…")</f>
        <v>ID_V YYYY 03DD-440</v>
      </c>
      <c r="B440" s="26">
        <f t="shared" si="12"/>
        <v>45356</v>
      </c>
      <c r="C440" t="str">
        <f>_xlfn.XLOOKUP(Ventes[[#This Row],[Product_Name]],Tab_Produits[Product_Line],Tab_Produits[ID_Product],"Choisir Votre Produit")</f>
        <v>ID_P Hom 0003</v>
      </c>
      <c r="D440" s="27" t="s">
        <v>512</v>
      </c>
      <c r="E440" s="27" t="str">
        <f>+Tab_Clients[[#This Row],[Client_Name]]</f>
        <v>Neha Das</v>
      </c>
      <c r="F440" s="27" t="str">
        <f>_xlfn.XLOOKUP(Ventes[[#This Row],[Client_Name]],Tab_Clients[Client_Name],Tab_Clients[Customer Type],"Nouveau")</f>
        <v>Normal</v>
      </c>
      <c r="G440" s="28">
        <v>6</v>
      </c>
      <c r="H440" s="6">
        <f>_xlfn.XLOOKUP(Ventes[[#This Row],[Product_Name]],Tab_Produits[Product_Line],Tab_Produits[Coût_Unitaire],"0")</f>
        <v>73.56</v>
      </c>
      <c r="I440" s="2">
        <f t="shared" si="13"/>
        <v>441.36</v>
      </c>
      <c r="J440" s="2">
        <f>IF(AND(WORKDAY(Ventes[[#This Row],[Sale_Date]],2)&gt;=5,Ventes[[#This Row],[Quantity]]&gt;=7,+Ventes[[#This Row],[Customer Type]]="Member"),-Ventes[[#This Row],[Prix_Vente]]*TX_Remise,0)</f>
        <v>0</v>
      </c>
      <c r="K440" s="2">
        <f>IF(AND(WEEKDAY(Ventes[[#This Row],[Sale_Date]],2)=7, Ventes[[#This Row],[Product_Price]]&gt;7), Ventes[[#This Row],[Prix_Vente]]*TauxMaj, 0)</f>
        <v>0</v>
      </c>
      <c r="L440" s="2">
        <f>SUM(Ventes[[#This Row],[Prix_Vente]:[Majoration]])</f>
        <v>441.36</v>
      </c>
      <c r="M440" s="2">
        <f xml:space="preserve"> Ventes[[#This Row],[Prix de Vente HT]]*Tx_TVA</f>
        <v>84.961800000000011</v>
      </c>
      <c r="N440" s="2">
        <f>+Ventes[[#This Row],[Prix de Vente HT]]+Ventes[[#This Row],[Montant TVA]]</f>
        <v>526.32180000000005</v>
      </c>
    </row>
    <row r="441" spans="1:14">
      <c r="A441" t="str">
        <f>IF(Ventes[[#This Row],[Sale_Date]]=Ventes[[#This Row],[Sale_Date]],"ID_V "&amp;TEXT(B441,"YYYY MMDD")&amp;"-"&amp;TEXT(ROW(),"000"),"ID…")</f>
        <v>ID_V YYYY 03DD-441</v>
      </c>
      <c r="B441" s="26">
        <f t="shared" si="12"/>
        <v>45356</v>
      </c>
      <c r="C441" t="str">
        <f>_xlfn.XLOOKUP(Ventes[[#This Row],[Product_Name]],Tab_Produits[Product_Line],Tab_Produits[ID_Product],"Choisir Votre Produit")</f>
        <v>ID_P Hom 0003</v>
      </c>
      <c r="D441" s="27" t="s">
        <v>512</v>
      </c>
      <c r="E441" s="27" t="str">
        <f>+Tab_Clients[[#This Row],[Client_Name]]</f>
        <v>Raj Banerjee</v>
      </c>
      <c r="F441" s="27" t="str">
        <f>_xlfn.XLOOKUP(Ventes[[#This Row],[Client_Name]],Tab_Clients[Client_Name],Tab_Clients[Customer Type],"Nouveau")</f>
        <v>Normal</v>
      </c>
      <c r="G441" s="28">
        <v>2</v>
      </c>
      <c r="H441" s="6">
        <f>_xlfn.XLOOKUP(Ventes[[#This Row],[Product_Name]],Tab_Produits[Product_Line],Tab_Produits[Coût_Unitaire],"0")</f>
        <v>73.56</v>
      </c>
      <c r="I441" s="2">
        <f t="shared" si="13"/>
        <v>147.12</v>
      </c>
      <c r="J441" s="2">
        <f>IF(AND(WORKDAY(Ventes[[#This Row],[Sale_Date]],2)&gt;=5,Ventes[[#This Row],[Quantity]]&gt;=7,+Ventes[[#This Row],[Customer Type]]="Member"),-Ventes[[#This Row],[Prix_Vente]]*TX_Remise,0)</f>
        <v>0</v>
      </c>
      <c r="K441" s="2">
        <f>IF(AND(WEEKDAY(Ventes[[#This Row],[Sale_Date]],2)=7, Ventes[[#This Row],[Product_Price]]&gt;7), Ventes[[#This Row],[Prix_Vente]]*TauxMaj, 0)</f>
        <v>0</v>
      </c>
      <c r="L441" s="2">
        <f>SUM(Ventes[[#This Row],[Prix_Vente]:[Majoration]])</f>
        <v>147.12</v>
      </c>
      <c r="M441" s="2">
        <f xml:space="preserve"> Ventes[[#This Row],[Prix de Vente HT]]*Tx_TVA</f>
        <v>28.320600000000002</v>
      </c>
      <c r="N441" s="2">
        <f>+Ventes[[#This Row],[Prix de Vente HT]]+Ventes[[#This Row],[Montant TVA]]</f>
        <v>175.44060000000002</v>
      </c>
    </row>
    <row r="442" spans="1:14">
      <c r="A442" t="str">
        <f>IF(Ventes[[#This Row],[Sale_Date]]=Ventes[[#This Row],[Sale_Date]],"ID_V "&amp;TEXT(B442,"YYYY MMDD")&amp;"-"&amp;TEXT(ROW(),"000"),"ID…")</f>
        <v>ID_V YYYY 03DD-442</v>
      </c>
      <c r="B442" s="26">
        <f t="shared" si="12"/>
        <v>45357</v>
      </c>
      <c r="C442" t="str">
        <f>_xlfn.XLOOKUP(Ventes[[#This Row],[Product_Name]],Tab_Produits[Product_Line],Tab_Produits[ID_Product],"Choisir Votre Produit")</f>
        <v>ID_P Hea 0001</v>
      </c>
      <c r="D442" s="27" t="s">
        <v>510</v>
      </c>
      <c r="E442" s="27" t="str">
        <f>+Tab_Clients[[#This Row],[Client_Name]]</f>
        <v>Anil Iyer</v>
      </c>
      <c r="F442" s="27" t="str">
        <f>_xlfn.XLOOKUP(Ventes[[#This Row],[Client_Name]],Tab_Clients[Client_Name],Tab_Clients[Customer Type],"Nouveau")</f>
        <v>Member</v>
      </c>
      <c r="G442" s="28">
        <v>10</v>
      </c>
      <c r="H442" s="6">
        <f>_xlfn.XLOOKUP(Ventes[[#This Row],[Product_Name]],Tab_Produits[Product_Line],Tab_Produits[Coût_Unitaire],"0")</f>
        <v>74.69</v>
      </c>
      <c r="I442" s="2">
        <f t="shared" si="13"/>
        <v>746.9</v>
      </c>
      <c r="J442" s="2">
        <f>IF(AND(WORKDAY(Ventes[[#This Row],[Sale_Date]],2)&gt;=5,Ventes[[#This Row],[Quantity]]&gt;=7,+Ventes[[#This Row],[Customer Type]]="Member"),-Ventes[[#This Row],[Prix_Vente]]*TX_Remise,0)</f>
        <v>-186.72499999999999</v>
      </c>
      <c r="K442" s="2">
        <f>IF(AND(WEEKDAY(Ventes[[#This Row],[Sale_Date]],2)=7, Ventes[[#This Row],[Product_Price]]&gt;7), Ventes[[#This Row],[Prix_Vente]]*TauxMaj, 0)</f>
        <v>0</v>
      </c>
      <c r="L442" s="2">
        <f>SUM(Ventes[[#This Row],[Prix_Vente]:[Majoration]])</f>
        <v>560.17499999999995</v>
      </c>
      <c r="M442" s="2">
        <f xml:space="preserve"> Ventes[[#This Row],[Prix de Vente HT]]*Tx_TVA</f>
        <v>107.8336875</v>
      </c>
      <c r="N442" s="2">
        <f>+Ventes[[#This Row],[Prix de Vente HT]]+Ventes[[#This Row],[Montant TVA]]</f>
        <v>668.00868749999995</v>
      </c>
    </row>
    <row r="443" spans="1:14">
      <c r="A443" t="str">
        <f>IF(Ventes[[#This Row],[Sale_Date]]=Ventes[[#This Row],[Sale_Date]],"ID_V "&amp;TEXT(B443,"YYYY MMDD")&amp;"-"&amp;TEXT(ROW(),"000"),"ID…")</f>
        <v>ID_V YYYY 03DD-443</v>
      </c>
      <c r="B443" s="26">
        <f t="shared" si="12"/>
        <v>45357</v>
      </c>
      <c r="C443" t="str">
        <f>_xlfn.XLOOKUP(Ventes[[#This Row],[Product_Name]],Tab_Produits[Product_Line],Tab_Produits[ID_Product],"Choisir Votre Produit")</f>
        <v>ID_P Foo 0004</v>
      </c>
      <c r="D443" s="27" t="s">
        <v>513</v>
      </c>
      <c r="E443" s="27" t="str">
        <f>+Tab_Clients[[#This Row],[Client_Name]]</f>
        <v>Aditya Das</v>
      </c>
      <c r="F443" s="27" t="str">
        <f>_xlfn.XLOOKUP(Ventes[[#This Row],[Client_Name]],Tab_Clients[Client_Name],Tab_Clients[Customer Type],"Nouveau")</f>
        <v>Normal</v>
      </c>
      <c r="G443" s="28">
        <v>8</v>
      </c>
      <c r="H443" s="6">
        <f>_xlfn.XLOOKUP(Ventes[[#This Row],[Product_Name]],Tab_Produits[Product_Line],Tab_Produits[Coût_Unitaire],"0")</f>
        <v>54.84</v>
      </c>
      <c r="I443" s="2">
        <f t="shared" si="13"/>
        <v>438.72</v>
      </c>
      <c r="J443" s="2">
        <f>IF(AND(WORKDAY(Ventes[[#This Row],[Sale_Date]],2)&gt;=5,Ventes[[#This Row],[Quantity]]&gt;=7,+Ventes[[#This Row],[Customer Type]]="Member"),-Ventes[[#This Row],[Prix_Vente]]*TX_Remise,0)</f>
        <v>0</v>
      </c>
      <c r="K443" s="2">
        <f>IF(AND(WEEKDAY(Ventes[[#This Row],[Sale_Date]],2)=7, Ventes[[#This Row],[Product_Price]]&gt;7), Ventes[[#This Row],[Prix_Vente]]*TauxMaj, 0)</f>
        <v>0</v>
      </c>
      <c r="L443" s="2">
        <f>SUM(Ventes[[#This Row],[Prix_Vente]:[Majoration]])</f>
        <v>438.72</v>
      </c>
      <c r="M443" s="2">
        <f xml:space="preserve"> Ventes[[#This Row],[Prix de Vente HT]]*Tx_TVA</f>
        <v>84.453600000000009</v>
      </c>
      <c r="N443" s="2">
        <f>+Ventes[[#This Row],[Prix de Vente HT]]+Ventes[[#This Row],[Montant TVA]]</f>
        <v>523.17360000000008</v>
      </c>
    </row>
    <row r="444" spans="1:14">
      <c r="A444" t="str">
        <f>IF(Ventes[[#This Row],[Sale_Date]]=Ventes[[#This Row],[Sale_Date]],"ID_V "&amp;TEXT(B444,"YYYY MMDD")&amp;"-"&amp;TEXT(ROW(),"000"),"ID…")</f>
        <v>ID_V YYYY 03DD-444</v>
      </c>
      <c r="B444" s="26">
        <f t="shared" si="12"/>
        <v>45357</v>
      </c>
      <c r="C444" t="str">
        <f>_xlfn.XLOOKUP(Ventes[[#This Row],[Product_Name]],Tab_Produits[Product_Line],Tab_Produits[ID_Product],"Choisir Votre Produit")</f>
        <v>ID_P Hom 0003</v>
      </c>
      <c r="D444" s="27" t="s">
        <v>512</v>
      </c>
      <c r="E444" s="27" t="str">
        <f>+Tab_Clients[[#This Row],[Client_Name]]</f>
        <v>Deepak Banerjee</v>
      </c>
      <c r="F444" s="27" t="str">
        <f>_xlfn.XLOOKUP(Ventes[[#This Row],[Client_Name]],Tab_Clients[Client_Name],Tab_Clients[Customer Type],"Nouveau")</f>
        <v>Normal</v>
      </c>
      <c r="G444" s="28">
        <v>5</v>
      </c>
      <c r="H444" s="6">
        <f>_xlfn.XLOOKUP(Ventes[[#This Row],[Product_Name]],Tab_Produits[Product_Line],Tab_Produits[Coût_Unitaire],"0")</f>
        <v>73.56</v>
      </c>
      <c r="I444" s="2">
        <f t="shared" si="13"/>
        <v>367.8</v>
      </c>
      <c r="J444" s="2">
        <f>IF(AND(WORKDAY(Ventes[[#This Row],[Sale_Date]],2)&gt;=5,Ventes[[#This Row],[Quantity]]&gt;=7,+Ventes[[#This Row],[Customer Type]]="Member"),-Ventes[[#This Row],[Prix_Vente]]*TX_Remise,0)</f>
        <v>0</v>
      </c>
      <c r="K444" s="2">
        <f>IF(AND(WEEKDAY(Ventes[[#This Row],[Sale_Date]],2)=7, Ventes[[#This Row],[Product_Price]]&gt;7), Ventes[[#This Row],[Prix_Vente]]*TauxMaj, 0)</f>
        <v>0</v>
      </c>
      <c r="L444" s="2">
        <f>SUM(Ventes[[#This Row],[Prix_Vente]:[Majoration]])</f>
        <v>367.8</v>
      </c>
      <c r="M444" s="2">
        <f xml:space="preserve"> Ventes[[#This Row],[Prix de Vente HT]]*Tx_TVA</f>
        <v>70.801500000000004</v>
      </c>
      <c r="N444" s="2">
        <f>+Ventes[[#This Row],[Prix de Vente HT]]+Ventes[[#This Row],[Montant TVA]]</f>
        <v>438.60149999999999</v>
      </c>
    </row>
    <row r="445" spans="1:14">
      <c r="A445" t="str">
        <f>IF(Ventes[[#This Row],[Sale_Date]]=Ventes[[#This Row],[Sale_Date]],"ID_V "&amp;TEXT(B445,"YYYY MMDD")&amp;"-"&amp;TEXT(ROW(),"000"),"ID…")</f>
        <v>ID_V YYYY 03DD-445</v>
      </c>
      <c r="B445" s="26">
        <f t="shared" si="12"/>
        <v>45357</v>
      </c>
      <c r="C445" t="str">
        <f>_xlfn.XLOOKUP(Ventes[[#This Row],[Product_Name]],Tab_Produits[Product_Line],Tab_Produits[ID_Product],"Choisir Votre Produit")</f>
        <v>ID_P Hom 0003</v>
      </c>
      <c r="D445" s="27" t="s">
        <v>512</v>
      </c>
      <c r="E445" s="27" t="str">
        <f>+Tab_Clients[[#This Row],[Client_Name]]</f>
        <v>Ananya Nair</v>
      </c>
      <c r="F445" s="27" t="str">
        <f>_xlfn.XLOOKUP(Ventes[[#This Row],[Client_Name]],Tab_Clients[Client_Name],Tab_Clients[Customer Type],"Nouveau")</f>
        <v>Member</v>
      </c>
      <c r="G445" s="28">
        <v>8</v>
      </c>
      <c r="H445" s="6">
        <f>_xlfn.XLOOKUP(Ventes[[#This Row],[Product_Name]],Tab_Produits[Product_Line],Tab_Produits[Coût_Unitaire],"0")</f>
        <v>73.56</v>
      </c>
      <c r="I445" s="2">
        <f t="shared" si="13"/>
        <v>588.48</v>
      </c>
      <c r="J445" s="2">
        <f>IF(AND(WORKDAY(Ventes[[#This Row],[Sale_Date]],2)&gt;=5,Ventes[[#This Row],[Quantity]]&gt;=7,+Ventes[[#This Row],[Customer Type]]="Member"),-Ventes[[#This Row],[Prix_Vente]]*TX_Remise,0)</f>
        <v>-147.12</v>
      </c>
      <c r="K445" s="2">
        <f>IF(AND(WEEKDAY(Ventes[[#This Row],[Sale_Date]],2)=7, Ventes[[#This Row],[Product_Price]]&gt;7), Ventes[[#This Row],[Prix_Vente]]*TauxMaj, 0)</f>
        <v>0</v>
      </c>
      <c r="L445" s="2">
        <f>SUM(Ventes[[#This Row],[Prix_Vente]:[Majoration]])</f>
        <v>441.36</v>
      </c>
      <c r="M445" s="2">
        <f xml:space="preserve"> Ventes[[#This Row],[Prix de Vente HT]]*Tx_TVA</f>
        <v>84.961800000000011</v>
      </c>
      <c r="N445" s="2">
        <f>+Ventes[[#This Row],[Prix de Vente HT]]+Ventes[[#This Row],[Montant TVA]]</f>
        <v>526.32180000000005</v>
      </c>
    </row>
    <row r="446" spans="1:14">
      <c r="A446" t="str">
        <f>IF(Ventes[[#This Row],[Sale_Date]]=Ventes[[#This Row],[Sale_Date]],"ID_V "&amp;TEXT(B446,"YYYY MMDD")&amp;"-"&amp;TEXT(ROW(),"000"),"ID…")</f>
        <v>ID_V YYYY 03DD-446</v>
      </c>
      <c r="B446" s="26">
        <f t="shared" si="12"/>
        <v>45358</v>
      </c>
      <c r="C446" t="str">
        <f>_xlfn.XLOOKUP(Ventes[[#This Row],[Product_Name]],Tab_Produits[Product_Line],Tab_Produits[ID_Product],"Choisir Votre Produit")</f>
        <v>ID_P Hea 0001</v>
      </c>
      <c r="D446" s="27" t="s">
        <v>510</v>
      </c>
      <c r="E446" s="27" t="str">
        <f>+Tab_Clients[[#This Row],[Client_Name]]</f>
        <v>Deepak Malhotra</v>
      </c>
      <c r="F446" s="27" t="str">
        <f>_xlfn.XLOOKUP(Ventes[[#This Row],[Client_Name]],Tab_Clients[Client_Name],Tab_Clients[Customer Type],"Nouveau")</f>
        <v>Member</v>
      </c>
      <c r="G446" s="28">
        <v>5</v>
      </c>
      <c r="H446" s="6">
        <f>_xlfn.XLOOKUP(Ventes[[#This Row],[Product_Name]],Tab_Produits[Product_Line],Tab_Produits[Coût_Unitaire],"0")</f>
        <v>74.69</v>
      </c>
      <c r="I446" s="2">
        <f t="shared" si="13"/>
        <v>373.45</v>
      </c>
      <c r="J446" s="2">
        <f>IF(AND(WORKDAY(Ventes[[#This Row],[Sale_Date]],2)&gt;=5,Ventes[[#This Row],[Quantity]]&gt;=7,+Ventes[[#This Row],[Customer Type]]="Member"),-Ventes[[#This Row],[Prix_Vente]]*TX_Remise,0)</f>
        <v>0</v>
      </c>
      <c r="K446" s="2">
        <f>IF(AND(WEEKDAY(Ventes[[#This Row],[Sale_Date]],2)=7, Ventes[[#This Row],[Product_Price]]&gt;7), Ventes[[#This Row],[Prix_Vente]]*TauxMaj, 0)</f>
        <v>0</v>
      </c>
      <c r="L446" s="2">
        <f>SUM(Ventes[[#This Row],[Prix_Vente]:[Majoration]])</f>
        <v>373.45</v>
      </c>
      <c r="M446" s="2">
        <f xml:space="preserve"> Ventes[[#This Row],[Prix de Vente HT]]*Tx_TVA</f>
        <v>71.889124999999993</v>
      </c>
      <c r="N446" s="2">
        <f>+Ventes[[#This Row],[Prix de Vente HT]]+Ventes[[#This Row],[Montant TVA]]</f>
        <v>445.33912499999997</v>
      </c>
    </row>
    <row r="447" spans="1:14">
      <c r="A447" t="str">
        <f>IF(Ventes[[#This Row],[Sale_Date]]=Ventes[[#This Row],[Sale_Date]],"ID_V "&amp;TEXT(B447,"YYYY MMDD")&amp;"-"&amp;TEXT(ROW(),"000"),"ID…")</f>
        <v>ID_V YYYY 03DD-447</v>
      </c>
      <c r="B447" s="26">
        <f t="shared" si="12"/>
        <v>45358</v>
      </c>
      <c r="C447" t="str">
        <f>_xlfn.XLOOKUP(Ventes[[#This Row],[Product_Name]],Tab_Produits[Product_Line],Tab_Produits[ID_Product],"Choisir Votre Produit")</f>
        <v>ID_P Foo 0004</v>
      </c>
      <c r="D447" s="27" t="s">
        <v>513</v>
      </c>
      <c r="E447" s="27" t="str">
        <f>+Tab_Clients[[#This Row],[Client_Name]]</f>
        <v>Anil Bansal</v>
      </c>
      <c r="F447" s="27" t="str">
        <f>_xlfn.XLOOKUP(Ventes[[#This Row],[Client_Name]],Tab_Clients[Client_Name],Tab_Clients[Customer Type],"Nouveau")</f>
        <v>Normal</v>
      </c>
      <c r="G447" s="28">
        <v>6</v>
      </c>
      <c r="H447" s="6">
        <f>_xlfn.XLOOKUP(Ventes[[#This Row],[Product_Name]],Tab_Produits[Product_Line],Tab_Produits[Coût_Unitaire],"0")</f>
        <v>54.84</v>
      </c>
      <c r="I447" s="2">
        <f t="shared" si="13"/>
        <v>329.04</v>
      </c>
      <c r="J447" s="2">
        <f>IF(AND(WORKDAY(Ventes[[#This Row],[Sale_Date]],2)&gt;=5,Ventes[[#This Row],[Quantity]]&gt;=7,+Ventes[[#This Row],[Customer Type]]="Member"),-Ventes[[#This Row],[Prix_Vente]]*TX_Remise,0)</f>
        <v>0</v>
      </c>
      <c r="K447" s="2">
        <f>IF(AND(WEEKDAY(Ventes[[#This Row],[Sale_Date]],2)=7, Ventes[[#This Row],[Product_Price]]&gt;7), Ventes[[#This Row],[Prix_Vente]]*TauxMaj, 0)</f>
        <v>0</v>
      </c>
      <c r="L447" s="2">
        <f>SUM(Ventes[[#This Row],[Prix_Vente]:[Majoration]])</f>
        <v>329.04</v>
      </c>
      <c r="M447" s="2">
        <f xml:space="preserve"> Ventes[[#This Row],[Prix de Vente HT]]*Tx_TVA</f>
        <v>63.340200000000003</v>
      </c>
      <c r="N447" s="2">
        <f>+Ventes[[#This Row],[Prix de Vente HT]]+Ventes[[#This Row],[Montant TVA]]</f>
        <v>392.3802</v>
      </c>
    </row>
    <row r="448" spans="1:14">
      <c r="A448" t="str">
        <f>IF(Ventes[[#This Row],[Sale_Date]]=Ventes[[#This Row],[Sale_Date]],"ID_V "&amp;TEXT(B448,"YYYY MMDD")&amp;"-"&amp;TEXT(ROW(),"000"),"ID…")</f>
        <v>ID_V YYYY 03DD-448</v>
      </c>
      <c r="B448" s="26">
        <f t="shared" si="12"/>
        <v>45358</v>
      </c>
      <c r="C448" t="str">
        <f>_xlfn.XLOOKUP(Ventes[[#This Row],[Product_Name]],Tab_Produits[Product_Line],Tab_Produits[ID_Product],"Choisir Votre Produit")</f>
        <v>ID_P Hom 0003</v>
      </c>
      <c r="D448" s="27" t="s">
        <v>512</v>
      </c>
      <c r="E448" s="27" t="str">
        <f>+Tab_Clients[[#This Row],[Client_Name]]</f>
        <v>Ajay Gupta</v>
      </c>
      <c r="F448" s="27" t="str">
        <f>_xlfn.XLOOKUP(Ventes[[#This Row],[Client_Name]],Tab_Clients[Client_Name],Tab_Clients[Customer Type],"Nouveau")</f>
        <v>Normal</v>
      </c>
      <c r="G448" s="28">
        <v>9</v>
      </c>
      <c r="H448" s="6">
        <f>_xlfn.XLOOKUP(Ventes[[#This Row],[Product_Name]],Tab_Produits[Product_Line],Tab_Produits[Coût_Unitaire],"0")</f>
        <v>73.56</v>
      </c>
      <c r="I448" s="2">
        <f t="shared" si="13"/>
        <v>662.04</v>
      </c>
      <c r="J448" s="2">
        <f>IF(AND(WORKDAY(Ventes[[#This Row],[Sale_Date]],2)&gt;=5,Ventes[[#This Row],[Quantity]]&gt;=7,+Ventes[[#This Row],[Customer Type]]="Member"),-Ventes[[#This Row],[Prix_Vente]]*TX_Remise,0)</f>
        <v>0</v>
      </c>
      <c r="K448" s="2">
        <f>IF(AND(WEEKDAY(Ventes[[#This Row],[Sale_Date]],2)=7, Ventes[[#This Row],[Product_Price]]&gt;7), Ventes[[#This Row],[Prix_Vente]]*TauxMaj, 0)</f>
        <v>0</v>
      </c>
      <c r="L448" s="2">
        <f>SUM(Ventes[[#This Row],[Prix_Vente]:[Majoration]])</f>
        <v>662.04</v>
      </c>
      <c r="M448" s="2">
        <f xml:space="preserve"> Ventes[[#This Row],[Prix de Vente HT]]*Tx_TVA</f>
        <v>127.4427</v>
      </c>
      <c r="N448" s="2">
        <f>+Ventes[[#This Row],[Prix de Vente HT]]+Ventes[[#This Row],[Montant TVA]]</f>
        <v>789.48270000000002</v>
      </c>
    </row>
    <row r="449" spans="1:14">
      <c r="A449" t="str">
        <f>IF(Ventes[[#This Row],[Sale_Date]]=Ventes[[#This Row],[Sale_Date]],"ID_V "&amp;TEXT(B449,"YYYY MMDD")&amp;"-"&amp;TEXT(ROW(),"000"),"ID…")</f>
        <v>ID_V YYYY 03DD-449</v>
      </c>
      <c r="B449" s="26">
        <f t="shared" si="12"/>
        <v>45358</v>
      </c>
      <c r="C449" t="str">
        <f>_xlfn.XLOOKUP(Ventes[[#This Row],[Product_Name]],Tab_Produits[Product_Line],Tab_Produits[ID_Product],"Choisir Votre Produit")</f>
        <v>ID_P Hom 0003</v>
      </c>
      <c r="D449" s="27" t="s">
        <v>512</v>
      </c>
      <c r="E449" s="27" t="str">
        <f>+Tab_Clients[[#This Row],[Client_Name]]</f>
        <v>Riya Iyer</v>
      </c>
      <c r="F449" s="27" t="str">
        <f>_xlfn.XLOOKUP(Ventes[[#This Row],[Client_Name]],Tab_Clients[Client_Name],Tab_Clients[Customer Type],"Nouveau")</f>
        <v>Member</v>
      </c>
      <c r="G449" s="28">
        <v>5</v>
      </c>
      <c r="H449" s="6">
        <f>_xlfn.XLOOKUP(Ventes[[#This Row],[Product_Name]],Tab_Produits[Product_Line],Tab_Produits[Coût_Unitaire],"0")</f>
        <v>73.56</v>
      </c>
      <c r="I449" s="2">
        <f t="shared" si="13"/>
        <v>367.8</v>
      </c>
      <c r="J449" s="2">
        <f>IF(AND(WORKDAY(Ventes[[#This Row],[Sale_Date]],2)&gt;=5,Ventes[[#This Row],[Quantity]]&gt;=7,+Ventes[[#This Row],[Customer Type]]="Member"),-Ventes[[#This Row],[Prix_Vente]]*TX_Remise,0)</f>
        <v>0</v>
      </c>
      <c r="K449" s="2">
        <f>IF(AND(WEEKDAY(Ventes[[#This Row],[Sale_Date]],2)=7, Ventes[[#This Row],[Product_Price]]&gt;7), Ventes[[#This Row],[Prix_Vente]]*TauxMaj, 0)</f>
        <v>0</v>
      </c>
      <c r="L449" s="2">
        <f>SUM(Ventes[[#This Row],[Prix_Vente]:[Majoration]])</f>
        <v>367.8</v>
      </c>
      <c r="M449" s="2">
        <f xml:space="preserve"> Ventes[[#This Row],[Prix de Vente HT]]*Tx_TVA</f>
        <v>70.801500000000004</v>
      </c>
      <c r="N449" s="2">
        <f>+Ventes[[#This Row],[Prix de Vente HT]]+Ventes[[#This Row],[Montant TVA]]</f>
        <v>438.60149999999999</v>
      </c>
    </row>
    <row r="450" spans="1:14">
      <c r="A450" t="str">
        <f>IF(Ventes[[#This Row],[Sale_Date]]=Ventes[[#This Row],[Sale_Date]],"ID_V "&amp;TEXT(B450,"YYYY MMDD")&amp;"-"&amp;TEXT(ROW(),"000"),"ID…")</f>
        <v>ID_V YYYY 03DD-450</v>
      </c>
      <c r="B450" s="26">
        <f t="shared" ref="B450:B513" si="14">DATE(2023, 11, 17) + INT((ROW(B449)-1)/4)</f>
        <v>45359</v>
      </c>
      <c r="C450" t="str">
        <f>_xlfn.XLOOKUP(Ventes[[#This Row],[Product_Name]],Tab_Produits[Product_Line],Tab_Produits[ID_Product],"Choisir Votre Produit")</f>
        <v>ID_P Hea 0001</v>
      </c>
      <c r="D450" s="27" t="s">
        <v>510</v>
      </c>
      <c r="E450" s="27" t="str">
        <f>+Tab_Clients[[#This Row],[Client_Name]]</f>
        <v>Pooja Rao</v>
      </c>
      <c r="F450" s="27" t="str">
        <f>_xlfn.XLOOKUP(Ventes[[#This Row],[Client_Name]],Tab_Clients[Client_Name],Tab_Clients[Customer Type],"Nouveau")</f>
        <v>Member</v>
      </c>
      <c r="G450" s="28">
        <v>2</v>
      </c>
      <c r="H450" s="6">
        <f>_xlfn.XLOOKUP(Ventes[[#This Row],[Product_Name]],Tab_Produits[Product_Line],Tab_Produits[Coût_Unitaire],"0")</f>
        <v>74.69</v>
      </c>
      <c r="I450" s="2">
        <f t="shared" ref="I450:I513" si="15">G450*H450</f>
        <v>149.38</v>
      </c>
      <c r="J450" s="2">
        <f>IF(AND(WORKDAY(Ventes[[#This Row],[Sale_Date]],2)&gt;=5,Ventes[[#This Row],[Quantity]]&gt;=7,+Ventes[[#This Row],[Customer Type]]="Member"),-Ventes[[#This Row],[Prix_Vente]]*TX_Remise,0)</f>
        <v>0</v>
      </c>
      <c r="K450" s="2">
        <f>IF(AND(WEEKDAY(Ventes[[#This Row],[Sale_Date]],2)=7, Ventes[[#This Row],[Product_Price]]&gt;7), Ventes[[#This Row],[Prix_Vente]]*TauxMaj, 0)</f>
        <v>0</v>
      </c>
      <c r="L450" s="2">
        <f>SUM(Ventes[[#This Row],[Prix_Vente]:[Majoration]])</f>
        <v>149.38</v>
      </c>
      <c r="M450" s="2">
        <f xml:space="preserve"> Ventes[[#This Row],[Prix de Vente HT]]*Tx_TVA</f>
        <v>28.755649999999999</v>
      </c>
      <c r="N450" s="2">
        <f>+Ventes[[#This Row],[Prix de Vente HT]]+Ventes[[#This Row],[Montant TVA]]</f>
        <v>178.13565</v>
      </c>
    </row>
    <row r="451" spans="1:14">
      <c r="A451" t="str">
        <f>IF(Ventes[[#This Row],[Sale_Date]]=Ventes[[#This Row],[Sale_Date]],"ID_V "&amp;TEXT(B451,"YYYY MMDD")&amp;"-"&amp;TEXT(ROW(),"000"),"ID…")</f>
        <v>ID_V YYYY 03DD-451</v>
      </c>
      <c r="B451" s="26">
        <f t="shared" si="14"/>
        <v>45359</v>
      </c>
      <c r="C451" t="str">
        <f>_xlfn.XLOOKUP(Ventes[[#This Row],[Product_Name]],Tab_Produits[Product_Line],Tab_Produits[ID_Product],"Choisir Votre Produit")</f>
        <v>ID_P Foo 0004</v>
      </c>
      <c r="D451" s="27" t="s">
        <v>513</v>
      </c>
      <c r="E451" s="27" t="str">
        <f>+Tab_Clients[[#This Row],[Client_Name]]</f>
        <v>Nikhil Reddy</v>
      </c>
      <c r="F451" s="27" t="str">
        <f>_xlfn.XLOOKUP(Ventes[[#This Row],[Client_Name]],Tab_Clients[Client_Name],Tab_Clients[Customer Type],"Nouveau")</f>
        <v>Member</v>
      </c>
      <c r="G451" s="28">
        <v>4</v>
      </c>
      <c r="H451" s="6">
        <f>_xlfn.XLOOKUP(Ventes[[#This Row],[Product_Name]],Tab_Produits[Product_Line],Tab_Produits[Coût_Unitaire],"0")</f>
        <v>54.84</v>
      </c>
      <c r="I451" s="2">
        <f t="shared" si="15"/>
        <v>219.36</v>
      </c>
      <c r="J451" s="2">
        <f>IF(AND(WORKDAY(Ventes[[#This Row],[Sale_Date]],2)&gt;=5,Ventes[[#This Row],[Quantity]]&gt;=7,+Ventes[[#This Row],[Customer Type]]="Member"),-Ventes[[#This Row],[Prix_Vente]]*TX_Remise,0)</f>
        <v>0</v>
      </c>
      <c r="K451" s="2">
        <f>IF(AND(WEEKDAY(Ventes[[#This Row],[Sale_Date]],2)=7, Ventes[[#This Row],[Product_Price]]&gt;7), Ventes[[#This Row],[Prix_Vente]]*TauxMaj, 0)</f>
        <v>0</v>
      </c>
      <c r="L451" s="2">
        <f>SUM(Ventes[[#This Row],[Prix_Vente]:[Majoration]])</f>
        <v>219.36</v>
      </c>
      <c r="M451" s="2">
        <f xml:space="preserve"> Ventes[[#This Row],[Prix de Vente HT]]*Tx_TVA</f>
        <v>42.226800000000004</v>
      </c>
      <c r="N451" s="2">
        <f>+Ventes[[#This Row],[Prix de Vente HT]]+Ventes[[#This Row],[Montant TVA]]</f>
        <v>261.58680000000004</v>
      </c>
    </row>
    <row r="452" spans="1:14">
      <c r="A452" t="str">
        <f>IF(Ventes[[#This Row],[Sale_Date]]=Ventes[[#This Row],[Sale_Date]],"ID_V "&amp;TEXT(B452,"YYYY MMDD")&amp;"-"&amp;TEXT(ROW(),"000"),"ID…")</f>
        <v>ID_V YYYY 03DD-452</v>
      </c>
      <c r="B452" s="26">
        <f t="shared" si="14"/>
        <v>45359</v>
      </c>
      <c r="C452" t="str">
        <f>_xlfn.XLOOKUP(Ventes[[#This Row],[Product_Name]],Tab_Produits[Product_Line],Tab_Produits[ID_Product],"Choisir Votre Produit")</f>
        <v>ID_P Hom 0003</v>
      </c>
      <c r="D452" s="27" t="s">
        <v>512</v>
      </c>
      <c r="E452" s="27" t="str">
        <f>+Tab_Clients[[#This Row],[Client_Name]]</f>
        <v>Aditya Malhotra</v>
      </c>
      <c r="F452" s="27" t="str">
        <f>_xlfn.XLOOKUP(Ventes[[#This Row],[Client_Name]],Tab_Clients[Client_Name],Tab_Clients[Customer Type],"Nouveau")</f>
        <v>Normal</v>
      </c>
      <c r="G452" s="28">
        <v>5</v>
      </c>
      <c r="H452" s="6">
        <f>_xlfn.XLOOKUP(Ventes[[#This Row],[Product_Name]],Tab_Produits[Product_Line],Tab_Produits[Coût_Unitaire],"0")</f>
        <v>73.56</v>
      </c>
      <c r="I452" s="2">
        <f t="shared" si="15"/>
        <v>367.8</v>
      </c>
      <c r="J452" s="2">
        <f>IF(AND(WORKDAY(Ventes[[#This Row],[Sale_Date]],2)&gt;=5,Ventes[[#This Row],[Quantity]]&gt;=7,+Ventes[[#This Row],[Customer Type]]="Member"),-Ventes[[#This Row],[Prix_Vente]]*TX_Remise,0)</f>
        <v>0</v>
      </c>
      <c r="K452" s="2">
        <f>IF(AND(WEEKDAY(Ventes[[#This Row],[Sale_Date]],2)=7, Ventes[[#This Row],[Product_Price]]&gt;7), Ventes[[#This Row],[Prix_Vente]]*TauxMaj, 0)</f>
        <v>0</v>
      </c>
      <c r="L452" s="2">
        <f>SUM(Ventes[[#This Row],[Prix_Vente]:[Majoration]])</f>
        <v>367.8</v>
      </c>
      <c r="M452" s="2">
        <f xml:space="preserve"> Ventes[[#This Row],[Prix de Vente HT]]*Tx_TVA</f>
        <v>70.801500000000004</v>
      </c>
      <c r="N452" s="2">
        <f>+Ventes[[#This Row],[Prix de Vente HT]]+Ventes[[#This Row],[Montant TVA]]</f>
        <v>438.60149999999999</v>
      </c>
    </row>
    <row r="453" spans="1:14">
      <c r="A453" t="str">
        <f>IF(Ventes[[#This Row],[Sale_Date]]=Ventes[[#This Row],[Sale_Date]],"ID_V "&amp;TEXT(B453,"YYYY MMDD")&amp;"-"&amp;TEXT(ROW(),"000"),"ID…")</f>
        <v>ID_V YYYY 03DD-453</v>
      </c>
      <c r="B453" s="26">
        <f t="shared" si="14"/>
        <v>45359</v>
      </c>
      <c r="C453" t="str">
        <f>_xlfn.XLOOKUP(Ventes[[#This Row],[Product_Name]],Tab_Produits[Product_Line],Tab_Produits[ID_Product],"Choisir Votre Produit")</f>
        <v>ID_P Hom 0003</v>
      </c>
      <c r="D453" s="27" t="s">
        <v>512</v>
      </c>
      <c r="E453" s="27" t="str">
        <f>+Tab_Clients[[#This Row],[Client_Name]]</f>
        <v>Amit Verma</v>
      </c>
      <c r="F453" s="27" t="str">
        <f>_xlfn.XLOOKUP(Ventes[[#This Row],[Client_Name]],Tab_Clients[Client_Name],Tab_Clients[Customer Type],"Nouveau")</f>
        <v>Normal</v>
      </c>
      <c r="G453" s="28">
        <v>2</v>
      </c>
      <c r="H453" s="6">
        <f>_xlfn.XLOOKUP(Ventes[[#This Row],[Product_Name]],Tab_Produits[Product_Line],Tab_Produits[Coût_Unitaire],"0")</f>
        <v>73.56</v>
      </c>
      <c r="I453" s="2">
        <f t="shared" si="15"/>
        <v>147.12</v>
      </c>
      <c r="J453" s="2">
        <f>IF(AND(WORKDAY(Ventes[[#This Row],[Sale_Date]],2)&gt;=5,Ventes[[#This Row],[Quantity]]&gt;=7,+Ventes[[#This Row],[Customer Type]]="Member"),-Ventes[[#This Row],[Prix_Vente]]*TX_Remise,0)</f>
        <v>0</v>
      </c>
      <c r="K453" s="2">
        <f>IF(AND(WEEKDAY(Ventes[[#This Row],[Sale_Date]],2)=7, Ventes[[#This Row],[Product_Price]]&gt;7), Ventes[[#This Row],[Prix_Vente]]*TauxMaj, 0)</f>
        <v>0</v>
      </c>
      <c r="L453" s="2">
        <f>SUM(Ventes[[#This Row],[Prix_Vente]:[Majoration]])</f>
        <v>147.12</v>
      </c>
      <c r="M453" s="2">
        <f xml:space="preserve"> Ventes[[#This Row],[Prix de Vente HT]]*Tx_TVA</f>
        <v>28.320600000000002</v>
      </c>
      <c r="N453" s="2">
        <f>+Ventes[[#This Row],[Prix de Vente HT]]+Ventes[[#This Row],[Montant TVA]]</f>
        <v>175.44060000000002</v>
      </c>
    </row>
    <row r="454" spans="1:14">
      <c r="A454" t="str">
        <f>IF(Ventes[[#This Row],[Sale_Date]]=Ventes[[#This Row],[Sale_Date]],"ID_V "&amp;TEXT(B454,"YYYY MMDD")&amp;"-"&amp;TEXT(ROW(),"000"),"ID…")</f>
        <v>ID_V YYYY 03DD-454</v>
      </c>
      <c r="B454" s="26">
        <f t="shared" si="14"/>
        <v>45360</v>
      </c>
      <c r="C454" t="str">
        <f>_xlfn.XLOOKUP(Ventes[[#This Row],[Product_Name]],Tab_Produits[Product_Line],Tab_Produits[ID_Product],"Choisir Votre Produit")</f>
        <v>ID_P Hea 0001</v>
      </c>
      <c r="D454" s="27" t="s">
        <v>510</v>
      </c>
      <c r="E454" s="27" t="str">
        <f>+Tab_Clients[[#This Row],[Client_Name]]</f>
        <v>Sita Kumar</v>
      </c>
      <c r="F454" s="27" t="str">
        <f>_xlfn.XLOOKUP(Ventes[[#This Row],[Client_Name]],Tab_Clients[Client_Name],Tab_Clients[Customer Type],"Nouveau")</f>
        <v>Member</v>
      </c>
      <c r="G454" s="28">
        <v>10</v>
      </c>
      <c r="H454" s="6">
        <f>_xlfn.XLOOKUP(Ventes[[#This Row],[Product_Name]],Tab_Produits[Product_Line],Tab_Produits[Coût_Unitaire],"0")</f>
        <v>74.69</v>
      </c>
      <c r="I454" s="2">
        <f t="shared" si="15"/>
        <v>746.9</v>
      </c>
      <c r="J454" s="2">
        <f>IF(AND(WORKDAY(Ventes[[#This Row],[Sale_Date]],2)&gt;=5,Ventes[[#This Row],[Quantity]]&gt;=7,+Ventes[[#This Row],[Customer Type]]="Member"),-Ventes[[#This Row],[Prix_Vente]]*TX_Remise,0)</f>
        <v>-186.72499999999999</v>
      </c>
      <c r="K454" s="2">
        <f>IF(AND(WEEKDAY(Ventes[[#This Row],[Sale_Date]],2)=7, Ventes[[#This Row],[Product_Price]]&gt;7), Ventes[[#This Row],[Prix_Vente]]*TauxMaj, 0)</f>
        <v>0</v>
      </c>
      <c r="L454" s="2">
        <f>SUM(Ventes[[#This Row],[Prix_Vente]:[Majoration]])</f>
        <v>560.17499999999995</v>
      </c>
      <c r="M454" s="2">
        <f xml:space="preserve"> Ventes[[#This Row],[Prix de Vente HT]]*Tx_TVA</f>
        <v>107.8336875</v>
      </c>
      <c r="N454" s="2">
        <f>+Ventes[[#This Row],[Prix de Vente HT]]+Ventes[[#This Row],[Montant TVA]]</f>
        <v>668.00868749999995</v>
      </c>
    </row>
    <row r="455" spans="1:14">
      <c r="A455" t="str">
        <f>IF(Ventes[[#This Row],[Sale_Date]]=Ventes[[#This Row],[Sale_Date]],"ID_V "&amp;TEXT(B455,"YYYY MMDD")&amp;"-"&amp;TEXT(ROW(),"000"),"ID…")</f>
        <v>ID_V YYYY 03DD-455</v>
      </c>
      <c r="B455" s="26">
        <f t="shared" si="14"/>
        <v>45360</v>
      </c>
      <c r="C455" t="str">
        <f>_xlfn.XLOOKUP(Ventes[[#This Row],[Product_Name]],Tab_Produits[Product_Line],Tab_Produits[ID_Product],"Choisir Votre Produit")</f>
        <v>ID_P Foo 0004</v>
      </c>
      <c r="D455" s="27" t="s">
        <v>513</v>
      </c>
      <c r="E455" s="27" t="str">
        <f>+Tab_Clients[[#This Row],[Client_Name]]</f>
        <v>Rahul Iyer</v>
      </c>
      <c r="F455" s="27" t="str">
        <f>_xlfn.XLOOKUP(Ventes[[#This Row],[Client_Name]],Tab_Clients[Client_Name],Tab_Clients[Customer Type],"Nouveau")</f>
        <v>Normal</v>
      </c>
      <c r="G455" s="28">
        <v>3</v>
      </c>
      <c r="H455" s="6">
        <f>_xlfn.XLOOKUP(Ventes[[#This Row],[Product_Name]],Tab_Produits[Product_Line],Tab_Produits[Coût_Unitaire],"0")</f>
        <v>54.84</v>
      </c>
      <c r="I455" s="2">
        <f t="shared" si="15"/>
        <v>164.52</v>
      </c>
      <c r="J455" s="2">
        <f>IF(AND(WORKDAY(Ventes[[#This Row],[Sale_Date]],2)&gt;=5,Ventes[[#This Row],[Quantity]]&gt;=7,+Ventes[[#This Row],[Customer Type]]="Member"),-Ventes[[#This Row],[Prix_Vente]]*TX_Remise,0)</f>
        <v>0</v>
      </c>
      <c r="K455" s="2">
        <f>IF(AND(WEEKDAY(Ventes[[#This Row],[Sale_Date]],2)=7, Ventes[[#This Row],[Product_Price]]&gt;7), Ventes[[#This Row],[Prix_Vente]]*TauxMaj, 0)</f>
        <v>0</v>
      </c>
      <c r="L455" s="2">
        <f>SUM(Ventes[[#This Row],[Prix_Vente]:[Majoration]])</f>
        <v>164.52</v>
      </c>
      <c r="M455" s="2">
        <f xml:space="preserve"> Ventes[[#This Row],[Prix de Vente HT]]*Tx_TVA</f>
        <v>31.670100000000001</v>
      </c>
      <c r="N455" s="2">
        <f>+Ventes[[#This Row],[Prix de Vente HT]]+Ventes[[#This Row],[Montant TVA]]</f>
        <v>196.1901</v>
      </c>
    </row>
    <row r="456" spans="1:14">
      <c r="A456" t="str">
        <f>IF(Ventes[[#This Row],[Sale_Date]]=Ventes[[#This Row],[Sale_Date]],"ID_V "&amp;TEXT(B456,"YYYY MMDD")&amp;"-"&amp;TEXT(ROW(),"000"),"ID…")</f>
        <v>ID_V YYYY 03DD-456</v>
      </c>
      <c r="B456" s="26">
        <f t="shared" si="14"/>
        <v>45360</v>
      </c>
      <c r="C456" t="str">
        <f>_xlfn.XLOOKUP(Ventes[[#This Row],[Product_Name]],Tab_Produits[Product_Line],Tab_Produits[ID_Product],"Choisir Votre Produit")</f>
        <v>ID_P Hom 0003</v>
      </c>
      <c r="D456" s="27" t="s">
        <v>512</v>
      </c>
      <c r="E456" s="27" t="str">
        <f>+Tab_Clients[[#This Row],[Client_Name]]</f>
        <v>Riya Agarwal</v>
      </c>
      <c r="F456" s="27" t="str">
        <f>_xlfn.XLOOKUP(Ventes[[#This Row],[Client_Name]],Tab_Clients[Client_Name],Tab_Clients[Customer Type],"Nouveau")</f>
        <v>Member</v>
      </c>
      <c r="G456" s="28">
        <v>4</v>
      </c>
      <c r="H456" s="6">
        <f>_xlfn.XLOOKUP(Ventes[[#This Row],[Product_Name]],Tab_Produits[Product_Line],Tab_Produits[Coût_Unitaire],"0")</f>
        <v>73.56</v>
      </c>
      <c r="I456" s="2">
        <f t="shared" si="15"/>
        <v>294.24</v>
      </c>
      <c r="J456" s="2">
        <f>IF(AND(WORKDAY(Ventes[[#This Row],[Sale_Date]],2)&gt;=5,Ventes[[#This Row],[Quantity]]&gt;=7,+Ventes[[#This Row],[Customer Type]]="Member"),-Ventes[[#This Row],[Prix_Vente]]*TX_Remise,0)</f>
        <v>0</v>
      </c>
      <c r="K456" s="2">
        <f>IF(AND(WEEKDAY(Ventes[[#This Row],[Sale_Date]],2)=7, Ventes[[#This Row],[Product_Price]]&gt;7), Ventes[[#This Row],[Prix_Vente]]*TauxMaj, 0)</f>
        <v>0</v>
      </c>
      <c r="L456" s="2">
        <f>SUM(Ventes[[#This Row],[Prix_Vente]:[Majoration]])</f>
        <v>294.24</v>
      </c>
      <c r="M456" s="2">
        <f xml:space="preserve"> Ventes[[#This Row],[Prix de Vente HT]]*Tx_TVA</f>
        <v>56.641200000000005</v>
      </c>
      <c r="N456" s="2">
        <f>+Ventes[[#This Row],[Prix de Vente HT]]+Ventes[[#This Row],[Montant TVA]]</f>
        <v>350.88120000000004</v>
      </c>
    </row>
    <row r="457" spans="1:14">
      <c r="A457" t="str">
        <f>IF(Ventes[[#This Row],[Sale_Date]]=Ventes[[#This Row],[Sale_Date]],"ID_V "&amp;TEXT(B457,"YYYY MMDD")&amp;"-"&amp;TEXT(ROW(),"000"),"ID…")</f>
        <v>ID_V YYYY 03DD-457</v>
      </c>
      <c r="B457" s="26">
        <f t="shared" si="14"/>
        <v>45360</v>
      </c>
      <c r="C457" t="str">
        <f>_xlfn.XLOOKUP(Ventes[[#This Row],[Product_Name]],Tab_Produits[Product_Line],Tab_Produits[ID_Product],"Choisir Votre Produit")</f>
        <v>ID_P Hom 0003</v>
      </c>
      <c r="D457" s="27" t="s">
        <v>512</v>
      </c>
      <c r="E457" s="27" t="str">
        <f>+Tab_Clients[[#This Row],[Client_Name]]</f>
        <v>Pooja Agarwal</v>
      </c>
      <c r="F457" s="27" t="str">
        <f>_xlfn.XLOOKUP(Ventes[[#This Row],[Client_Name]],Tab_Clients[Client_Name],Tab_Clients[Customer Type],"Nouveau")</f>
        <v>Member</v>
      </c>
      <c r="G457" s="28">
        <v>8</v>
      </c>
      <c r="H457" s="6">
        <f>_xlfn.XLOOKUP(Ventes[[#This Row],[Product_Name]],Tab_Produits[Product_Line],Tab_Produits[Coût_Unitaire],"0")</f>
        <v>73.56</v>
      </c>
      <c r="I457" s="2">
        <f t="shared" si="15"/>
        <v>588.48</v>
      </c>
      <c r="J457" s="2">
        <f>IF(AND(WORKDAY(Ventes[[#This Row],[Sale_Date]],2)&gt;=5,Ventes[[#This Row],[Quantity]]&gt;=7,+Ventes[[#This Row],[Customer Type]]="Member"),-Ventes[[#This Row],[Prix_Vente]]*TX_Remise,0)</f>
        <v>-147.12</v>
      </c>
      <c r="K457" s="2">
        <f>IF(AND(WEEKDAY(Ventes[[#This Row],[Sale_Date]],2)=7, Ventes[[#This Row],[Product_Price]]&gt;7), Ventes[[#This Row],[Prix_Vente]]*TauxMaj, 0)</f>
        <v>0</v>
      </c>
      <c r="L457" s="2">
        <f>SUM(Ventes[[#This Row],[Prix_Vente]:[Majoration]])</f>
        <v>441.36</v>
      </c>
      <c r="M457" s="2">
        <f xml:space="preserve"> Ventes[[#This Row],[Prix de Vente HT]]*Tx_TVA</f>
        <v>84.961800000000011</v>
      </c>
      <c r="N457" s="2">
        <f>+Ventes[[#This Row],[Prix de Vente HT]]+Ventes[[#This Row],[Montant TVA]]</f>
        <v>526.32180000000005</v>
      </c>
    </row>
    <row r="458" spans="1:14">
      <c r="A458" t="str">
        <f>IF(Ventes[[#This Row],[Sale_Date]]=Ventes[[#This Row],[Sale_Date]],"ID_V "&amp;TEXT(B458,"YYYY MMDD")&amp;"-"&amp;TEXT(ROW(),"000"),"ID…")</f>
        <v>ID_V YYYY 03DD-458</v>
      </c>
      <c r="B458" s="26">
        <f t="shared" si="14"/>
        <v>45361</v>
      </c>
      <c r="C458" t="str">
        <f>_xlfn.XLOOKUP(Ventes[[#This Row],[Product_Name]],Tab_Produits[Product_Line],Tab_Produits[ID_Product],"Choisir Votre Produit")</f>
        <v>ID_P Hea 0001</v>
      </c>
      <c r="D458" s="27" t="s">
        <v>510</v>
      </c>
      <c r="E458" s="27" t="str">
        <f>+Tab_Clients[[#This Row],[Client_Name]]</f>
        <v>Deepak Banerjee</v>
      </c>
      <c r="F458" s="27" t="str">
        <f>_xlfn.XLOOKUP(Ventes[[#This Row],[Client_Name]],Tab_Clients[Client_Name],Tab_Clients[Customer Type],"Nouveau")</f>
        <v>Normal</v>
      </c>
      <c r="G458" s="28">
        <v>3</v>
      </c>
      <c r="H458" s="6">
        <f>_xlfn.XLOOKUP(Ventes[[#This Row],[Product_Name]],Tab_Produits[Product_Line],Tab_Produits[Coût_Unitaire],"0")</f>
        <v>74.69</v>
      </c>
      <c r="I458" s="2">
        <f t="shared" si="15"/>
        <v>224.07</v>
      </c>
      <c r="J458" s="2">
        <f>IF(AND(WORKDAY(Ventes[[#This Row],[Sale_Date]],2)&gt;=5,Ventes[[#This Row],[Quantity]]&gt;=7,+Ventes[[#This Row],[Customer Type]]="Member"),-Ventes[[#This Row],[Prix_Vente]]*TX_Remise,0)</f>
        <v>0</v>
      </c>
      <c r="K458" s="2">
        <f>IF(AND(WEEKDAY(Ventes[[#This Row],[Sale_Date]],2)=7, Ventes[[#This Row],[Product_Price]]&gt;7), Ventes[[#This Row],[Prix_Vente]]*TauxMaj, 0)</f>
        <v>4.4813999999999998</v>
      </c>
      <c r="L458" s="2">
        <f>SUM(Ventes[[#This Row],[Prix_Vente]:[Majoration]])</f>
        <v>228.5514</v>
      </c>
      <c r="M458" s="2">
        <f xml:space="preserve"> Ventes[[#This Row],[Prix de Vente HT]]*Tx_TVA</f>
        <v>43.9961445</v>
      </c>
      <c r="N458" s="2">
        <f>+Ventes[[#This Row],[Prix de Vente HT]]+Ventes[[#This Row],[Montant TVA]]</f>
        <v>272.54754450000001</v>
      </c>
    </row>
    <row r="459" spans="1:14">
      <c r="A459" t="str">
        <f>IF(Ventes[[#This Row],[Sale_Date]]=Ventes[[#This Row],[Sale_Date]],"ID_V "&amp;TEXT(B459,"YYYY MMDD")&amp;"-"&amp;TEXT(ROW(),"000"),"ID…")</f>
        <v>ID_V YYYY 03DD-459</v>
      </c>
      <c r="B459" s="26">
        <f t="shared" si="14"/>
        <v>45361</v>
      </c>
      <c r="C459" t="str">
        <f>_xlfn.XLOOKUP(Ventes[[#This Row],[Product_Name]],Tab_Produits[Product_Line],Tab_Produits[ID_Product],"Choisir Votre Produit")</f>
        <v>ID_P Foo 0004</v>
      </c>
      <c r="D459" s="27" t="s">
        <v>513</v>
      </c>
      <c r="E459" s="27" t="str">
        <f>+Tab_Clients[[#This Row],[Client_Name]]</f>
        <v>Meera Mukherjee</v>
      </c>
      <c r="F459" s="27" t="str">
        <f>_xlfn.XLOOKUP(Ventes[[#This Row],[Client_Name]],Tab_Clients[Client_Name],Tab_Clients[Customer Type],"Nouveau")</f>
        <v>Member</v>
      </c>
      <c r="G459" s="28">
        <v>6</v>
      </c>
      <c r="H459" s="6">
        <f>_xlfn.XLOOKUP(Ventes[[#This Row],[Product_Name]],Tab_Produits[Product_Line],Tab_Produits[Coût_Unitaire],"0")</f>
        <v>54.84</v>
      </c>
      <c r="I459" s="2">
        <f t="shared" si="15"/>
        <v>329.04</v>
      </c>
      <c r="J459" s="2">
        <f>IF(AND(WORKDAY(Ventes[[#This Row],[Sale_Date]],2)&gt;=5,Ventes[[#This Row],[Quantity]]&gt;=7,+Ventes[[#This Row],[Customer Type]]="Member"),-Ventes[[#This Row],[Prix_Vente]]*TX_Remise,0)</f>
        <v>0</v>
      </c>
      <c r="K459" s="2">
        <f>IF(AND(WEEKDAY(Ventes[[#This Row],[Sale_Date]],2)=7, Ventes[[#This Row],[Product_Price]]&gt;7), Ventes[[#This Row],[Prix_Vente]]*TauxMaj, 0)</f>
        <v>6.5808000000000009</v>
      </c>
      <c r="L459" s="2">
        <f>SUM(Ventes[[#This Row],[Prix_Vente]:[Majoration]])</f>
        <v>335.62080000000003</v>
      </c>
      <c r="M459" s="2">
        <f xml:space="preserve"> Ventes[[#This Row],[Prix de Vente HT]]*Tx_TVA</f>
        <v>64.607004000000003</v>
      </c>
      <c r="N459" s="2">
        <f>+Ventes[[#This Row],[Prix de Vente HT]]+Ventes[[#This Row],[Montant TVA]]</f>
        <v>400.22780400000005</v>
      </c>
    </row>
    <row r="460" spans="1:14">
      <c r="A460" t="str">
        <f>IF(Ventes[[#This Row],[Sale_Date]]=Ventes[[#This Row],[Sale_Date]],"ID_V "&amp;TEXT(B460,"YYYY MMDD")&amp;"-"&amp;TEXT(ROW(),"000"),"ID…")</f>
        <v>ID_V YYYY 03DD-460</v>
      </c>
      <c r="B460" s="26">
        <f t="shared" si="14"/>
        <v>45361</v>
      </c>
      <c r="C460" t="str">
        <f>_xlfn.XLOOKUP(Ventes[[#This Row],[Product_Name]],Tab_Produits[Product_Line],Tab_Produits[ID_Product],"Choisir Votre Produit")</f>
        <v>ID_P Hom 0003</v>
      </c>
      <c r="D460" s="27" t="s">
        <v>512</v>
      </c>
      <c r="E460" s="27" t="str">
        <f>+Tab_Clients[[#This Row],[Client_Name]]</f>
        <v>Rahul Das</v>
      </c>
      <c r="F460" s="27" t="str">
        <f>_xlfn.XLOOKUP(Ventes[[#This Row],[Client_Name]],Tab_Clients[Client_Name],Tab_Clients[Customer Type],"Nouveau")</f>
        <v>Normal</v>
      </c>
      <c r="G460" s="28">
        <v>4</v>
      </c>
      <c r="H460" s="6">
        <f>_xlfn.XLOOKUP(Ventes[[#This Row],[Product_Name]],Tab_Produits[Product_Line],Tab_Produits[Coût_Unitaire],"0")</f>
        <v>73.56</v>
      </c>
      <c r="I460" s="2">
        <f t="shared" si="15"/>
        <v>294.24</v>
      </c>
      <c r="J460" s="2">
        <f>IF(AND(WORKDAY(Ventes[[#This Row],[Sale_Date]],2)&gt;=5,Ventes[[#This Row],[Quantity]]&gt;=7,+Ventes[[#This Row],[Customer Type]]="Member"),-Ventes[[#This Row],[Prix_Vente]]*TX_Remise,0)</f>
        <v>0</v>
      </c>
      <c r="K460" s="2">
        <f>IF(AND(WEEKDAY(Ventes[[#This Row],[Sale_Date]],2)=7, Ventes[[#This Row],[Product_Price]]&gt;7), Ventes[[#This Row],[Prix_Vente]]*TauxMaj, 0)</f>
        <v>5.8848000000000003</v>
      </c>
      <c r="L460" s="2">
        <f>SUM(Ventes[[#This Row],[Prix_Vente]:[Majoration]])</f>
        <v>300.12479999999999</v>
      </c>
      <c r="M460" s="2">
        <f xml:space="preserve"> Ventes[[#This Row],[Prix de Vente HT]]*Tx_TVA</f>
        <v>57.774023999999997</v>
      </c>
      <c r="N460" s="2">
        <f>+Ventes[[#This Row],[Prix de Vente HT]]+Ventes[[#This Row],[Montant TVA]]</f>
        <v>357.89882399999999</v>
      </c>
    </row>
    <row r="461" spans="1:14">
      <c r="A461" t="str">
        <f>IF(Ventes[[#This Row],[Sale_Date]]=Ventes[[#This Row],[Sale_Date]],"ID_V "&amp;TEXT(B461,"YYYY MMDD")&amp;"-"&amp;TEXT(ROW(),"000"),"ID…")</f>
        <v>ID_V YYYY 03DD-461</v>
      </c>
      <c r="B461" s="26">
        <f t="shared" si="14"/>
        <v>45361</v>
      </c>
      <c r="C461" t="str">
        <f>_xlfn.XLOOKUP(Ventes[[#This Row],[Product_Name]],Tab_Produits[Product_Line],Tab_Produits[ID_Product],"Choisir Votre Produit")</f>
        <v>ID_P Foo 0004</v>
      </c>
      <c r="D461" s="27" t="s">
        <v>513</v>
      </c>
      <c r="E461" s="27" t="str">
        <f>+Tab_Clients[[#This Row],[Client_Name]]</f>
        <v>Krishna Patel</v>
      </c>
      <c r="F461" s="27" t="str">
        <f>_xlfn.XLOOKUP(Ventes[[#This Row],[Client_Name]],Tab_Clients[Client_Name],Tab_Clients[Customer Type],"Nouveau")</f>
        <v>Normal</v>
      </c>
      <c r="G461" s="28">
        <v>3</v>
      </c>
      <c r="H461" s="6">
        <f>_xlfn.XLOOKUP(Ventes[[#This Row],[Product_Name]],Tab_Produits[Product_Line],Tab_Produits[Coût_Unitaire],"0")</f>
        <v>54.84</v>
      </c>
      <c r="I461" s="2">
        <f t="shared" si="15"/>
        <v>164.52</v>
      </c>
      <c r="J461" s="2">
        <f>IF(AND(WORKDAY(Ventes[[#This Row],[Sale_Date]],2)&gt;=5,Ventes[[#This Row],[Quantity]]&gt;=7,+Ventes[[#This Row],[Customer Type]]="Member"),-Ventes[[#This Row],[Prix_Vente]]*TX_Remise,0)</f>
        <v>0</v>
      </c>
      <c r="K461" s="2">
        <f>IF(AND(WEEKDAY(Ventes[[#This Row],[Sale_Date]],2)=7, Ventes[[#This Row],[Product_Price]]&gt;7), Ventes[[#This Row],[Prix_Vente]]*TauxMaj, 0)</f>
        <v>3.2904000000000004</v>
      </c>
      <c r="L461" s="2">
        <f>SUM(Ventes[[#This Row],[Prix_Vente]:[Majoration]])</f>
        <v>167.81040000000002</v>
      </c>
      <c r="M461" s="2">
        <f xml:space="preserve"> Ventes[[#This Row],[Prix de Vente HT]]*Tx_TVA</f>
        <v>32.303502000000002</v>
      </c>
      <c r="N461" s="2">
        <f>+Ventes[[#This Row],[Prix de Vente HT]]+Ventes[[#This Row],[Montant TVA]]</f>
        <v>200.11390200000002</v>
      </c>
    </row>
    <row r="462" spans="1:14">
      <c r="A462" t="str">
        <f>IF(Ventes[[#This Row],[Sale_Date]]=Ventes[[#This Row],[Sale_Date]],"ID_V "&amp;TEXT(B462,"YYYY MMDD")&amp;"-"&amp;TEXT(ROW(),"000"),"ID…")</f>
        <v>ID_V YYYY 03DD-462</v>
      </c>
      <c r="B462" s="26">
        <f t="shared" si="14"/>
        <v>45362</v>
      </c>
      <c r="C462" t="str">
        <f>_xlfn.XLOOKUP(Ventes[[#This Row],[Product_Name]],Tab_Produits[Product_Line],Tab_Produits[ID_Product],"Choisir Votre Produit")</f>
        <v>ID_P Hom 0003</v>
      </c>
      <c r="D462" s="27" t="s">
        <v>512</v>
      </c>
      <c r="E462" s="27" t="str">
        <f>+Tab_Clients[[#This Row],[Client_Name]]</f>
        <v>Aditya Rao</v>
      </c>
      <c r="F462" s="27" t="str">
        <f>_xlfn.XLOOKUP(Ventes[[#This Row],[Client_Name]],Tab_Clients[Client_Name],Tab_Clients[Customer Type],"Nouveau")</f>
        <v>Normal</v>
      </c>
      <c r="G462" s="28">
        <v>9</v>
      </c>
      <c r="H462" s="6">
        <f>_xlfn.XLOOKUP(Ventes[[#This Row],[Product_Name]],Tab_Produits[Product_Line],Tab_Produits[Coût_Unitaire],"0")</f>
        <v>73.56</v>
      </c>
      <c r="I462" s="2">
        <f t="shared" si="15"/>
        <v>662.04</v>
      </c>
      <c r="J462" s="2">
        <f>IF(AND(WORKDAY(Ventes[[#This Row],[Sale_Date]],2)&gt;=5,Ventes[[#This Row],[Quantity]]&gt;=7,+Ventes[[#This Row],[Customer Type]]="Member"),-Ventes[[#This Row],[Prix_Vente]]*TX_Remise,0)</f>
        <v>0</v>
      </c>
      <c r="K462" s="2">
        <f>IF(AND(WEEKDAY(Ventes[[#This Row],[Sale_Date]],2)=7, Ventes[[#This Row],[Product_Price]]&gt;7), Ventes[[#This Row],[Prix_Vente]]*TauxMaj, 0)</f>
        <v>0</v>
      </c>
      <c r="L462" s="2">
        <f>SUM(Ventes[[#This Row],[Prix_Vente]:[Majoration]])</f>
        <v>662.04</v>
      </c>
      <c r="M462" s="2">
        <f xml:space="preserve"> Ventes[[#This Row],[Prix de Vente HT]]*Tx_TVA</f>
        <v>127.4427</v>
      </c>
      <c r="N462" s="2">
        <f>+Ventes[[#This Row],[Prix de Vente HT]]+Ventes[[#This Row],[Montant TVA]]</f>
        <v>789.48270000000002</v>
      </c>
    </row>
    <row r="463" spans="1:14">
      <c r="A463" t="str">
        <f>IF(Ventes[[#This Row],[Sale_Date]]=Ventes[[#This Row],[Sale_Date]],"ID_V "&amp;TEXT(B463,"YYYY MMDD")&amp;"-"&amp;TEXT(ROW(),"000"),"ID…")</f>
        <v>ID_V YYYY 03DD-463</v>
      </c>
      <c r="B463" s="26">
        <f t="shared" si="14"/>
        <v>45362</v>
      </c>
      <c r="C463" t="str">
        <f>_xlfn.XLOOKUP(Ventes[[#This Row],[Product_Name]],Tab_Produits[Product_Line],Tab_Produits[ID_Product],"Choisir Votre Produit")</f>
        <v>ID_P Hom 0003</v>
      </c>
      <c r="D463" s="27" t="s">
        <v>512</v>
      </c>
      <c r="E463" s="27" t="str">
        <f>+Tab_Clients[[#This Row],[Client_Name]]</f>
        <v>Vivaan Joshi</v>
      </c>
      <c r="F463" s="27" t="str">
        <f>_xlfn.XLOOKUP(Ventes[[#This Row],[Client_Name]],Tab_Clients[Client_Name],Tab_Clients[Customer Type],"Nouveau")</f>
        <v>Member</v>
      </c>
      <c r="G463" s="28">
        <v>6</v>
      </c>
      <c r="H463" s="6">
        <f>_xlfn.XLOOKUP(Ventes[[#This Row],[Product_Name]],Tab_Produits[Product_Line],Tab_Produits[Coût_Unitaire],"0")</f>
        <v>73.56</v>
      </c>
      <c r="I463" s="2">
        <f t="shared" si="15"/>
        <v>441.36</v>
      </c>
      <c r="J463" s="2">
        <f>IF(AND(WORKDAY(Ventes[[#This Row],[Sale_Date]],2)&gt;=5,Ventes[[#This Row],[Quantity]]&gt;=7,+Ventes[[#This Row],[Customer Type]]="Member"),-Ventes[[#This Row],[Prix_Vente]]*TX_Remise,0)</f>
        <v>0</v>
      </c>
      <c r="K463" s="2">
        <f>IF(AND(WEEKDAY(Ventes[[#This Row],[Sale_Date]],2)=7, Ventes[[#This Row],[Product_Price]]&gt;7), Ventes[[#This Row],[Prix_Vente]]*TauxMaj, 0)</f>
        <v>0</v>
      </c>
      <c r="L463" s="2">
        <f>SUM(Ventes[[#This Row],[Prix_Vente]:[Majoration]])</f>
        <v>441.36</v>
      </c>
      <c r="M463" s="2">
        <f xml:space="preserve"> Ventes[[#This Row],[Prix de Vente HT]]*Tx_TVA</f>
        <v>84.961800000000011</v>
      </c>
      <c r="N463" s="2">
        <f>+Ventes[[#This Row],[Prix de Vente HT]]+Ventes[[#This Row],[Montant TVA]]</f>
        <v>526.32180000000005</v>
      </c>
    </row>
    <row r="464" spans="1:14">
      <c r="A464" t="str">
        <f>IF(Ventes[[#This Row],[Sale_Date]]=Ventes[[#This Row],[Sale_Date]],"ID_V "&amp;TEXT(B464,"YYYY MMDD")&amp;"-"&amp;TEXT(ROW(),"000"),"ID…")</f>
        <v>ID_V YYYY 03DD-464</v>
      </c>
      <c r="B464" s="26">
        <f t="shared" si="14"/>
        <v>45362</v>
      </c>
      <c r="C464" t="str">
        <f>_xlfn.XLOOKUP(Ventes[[#This Row],[Product_Name]],Tab_Produits[Product_Line],Tab_Produits[ID_Product],"Choisir Votre Produit")</f>
        <v>ID_P Hea 0001</v>
      </c>
      <c r="D464" s="27" t="s">
        <v>510</v>
      </c>
      <c r="E464" s="27" t="str">
        <f>+Tab_Clients[[#This Row],[Client_Name]]</f>
        <v>Riya Mehta</v>
      </c>
      <c r="F464" s="27" t="str">
        <f>_xlfn.XLOOKUP(Ventes[[#This Row],[Client_Name]],Tab_Clients[Client_Name],Tab_Clients[Customer Type],"Nouveau")</f>
        <v>Normal</v>
      </c>
      <c r="G464" s="28">
        <v>2</v>
      </c>
      <c r="H464" s="6">
        <f>_xlfn.XLOOKUP(Ventes[[#This Row],[Product_Name]],Tab_Produits[Product_Line],Tab_Produits[Coût_Unitaire],"0")</f>
        <v>74.69</v>
      </c>
      <c r="I464" s="2">
        <f t="shared" si="15"/>
        <v>149.38</v>
      </c>
      <c r="J464" s="2">
        <f>IF(AND(WORKDAY(Ventes[[#This Row],[Sale_Date]],2)&gt;=5,Ventes[[#This Row],[Quantity]]&gt;=7,+Ventes[[#This Row],[Customer Type]]="Member"),-Ventes[[#This Row],[Prix_Vente]]*TX_Remise,0)</f>
        <v>0</v>
      </c>
      <c r="K464" s="2">
        <f>IF(AND(WEEKDAY(Ventes[[#This Row],[Sale_Date]],2)=7, Ventes[[#This Row],[Product_Price]]&gt;7), Ventes[[#This Row],[Prix_Vente]]*TauxMaj, 0)</f>
        <v>0</v>
      </c>
      <c r="L464" s="2">
        <f>SUM(Ventes[[#This Row],[Prix_Vente]:[Majoration]])</f>
        <v>149.38</v>
      </c>
      <c r="M464" s="2">
        <f xml:space="preserve"> Ventes[[#This Row],[Prix de Vente HT]]*Tx_TVA</f>
        <v>28.755649999999999</v>
      </c>
      <c r="N464" s="2">
        <f>+Ventes[[#This Row],[Prix de Vente HT]]+Ventes[[#This Row],[Montant TVA]]</f>
        <v>178.13565</v>
      </c>
    </row>
    <row r="465" spans="1:14">
      <c r="A465" t="str">
        <f>IF(Ventes[[#This Row],[Sale_Date]]=Ventes[[#This Row],[Sale_Date]],"ID_V "&amp;TEXT(B465,"YYYY MMDD")&amp;"-"&amp;TEXT(ROW(),"000"),"ID…")</f>
        <v>ID_V YYYY 03DD-465</v>
      </c>
      <c r="B465" s="26">
        <f t="shared" si="14"/>
        <v>45362</v>
      </c>
      <c r="C465" t="str">
        <f>_xlfn.XLOOKUP(Ventes[[#This Row],[Product_Name]],Tab_Produits[Product_Line],Tab_Produits[ID_Product],"Choisir Votre Produit")</f>
        <v>ID_P Foo 0004</v>
      </c>
      <c r="D465" s="27" t="s">
        <v>513</v>
      </c>
      <c r="E465" s="27" t="str">
        <f>+Tab_Clients[[#This Row],[Client_Name]]</f>
        <v>Vivaan Patel</v>
      </c>
      <c r="F465" s="27" t="str">
        <f>_xlfn.XLOOKUP(Ventes[[#This Row],[Client_Name]],Tab_Clients[Client_Name],Tab_Clients[Customer Type],"Nouveau")</f>
        <v>Member</v>
      </c>
      <c r="G465" s="28">
        <v>7</v>
      </c>
      <c r="H465" s="6">
        <f>_xlfn.XLOOKUP(Ventes[[#This Row],[Product_Name]],Tab_Produits[Product_Line],Tab_Produits[Coût_Unitaire],"0")</f>
        <v>54.84</v>
      </c>
      <c r="I465" s="2">
        <f t="shared" si="15"/>
        <v>383.88</v>
      </c>
      <c r="J465" s="2">
        <f>IF(AND(WORKDAY(Ventes[[#This Row],[Sale_Date]],2)&gt;=5,Ventes[[#This Row],[Quantity]]&gt;=7,+Ventes[[#This Row],[Customer Type]]="Member"),-Ventes[[#This Row],[Prix_Vente]]*TX_Remise,0)</f>
        <v>-95.97</v>
      </c>
      <c r="K465" s="2">
        <f>IF(AND(WEEKDAY(Ventes[[#This Row],[Sale_Date]],2)=7, Ventes[[#This Row],[Product_Price]]&gt;7), Ventes[[#This Row],[Prix_Vente]]*TauxMaj, 0)</f>
        <v>0</v>
      </c>
      <c r="L465" s="2">
        <f>SUM(Ventes[[#This Row],[Prix_Vente]:[Majoration]])</f>
        <v>287.90999999999997</v>
      </c>
      <c r="M465" s="2">
        <f xml:space="preserve"> Ventes[[#This Row],[Prix de Vente HT]]*Tx_TVA</f>
        <v>55.422674999999998</v>
      </c>
      <c r="N465" s="2">
        <f>+Ventes[[#This Row],[Prix de Vente HT]]+Ventes[[#This Row],[Montant TVA]]</f>
        <v>343.33267499999999</v>
      </c>
    </row>
    <row r="466" spans="1:14">
      <c r="A466" t="str">
        <f>IF(Ventes[[#This Row],[Sale_Date]]=Ventes[[#This Row],[Sale_Date]],"ID_V "&amp;TEXT(B466,"YYYY MMDD")&amp;"-"&amp;TEXT(ROW(),"000"),"ID…")</f>
        <v>ID_V YYYY 03DD-466</v>
      </c>
      <c r="B466" s="26">
        <f t="shared" si="14"/>
        <v>45363</v>
      </c>
      <c r="C466" t="str">
        <f>_xlfn.XLOOKUP(Ventes[[#This Row],[Product_Name]],Tab_Produits[Product_Line],Tab_Produits[ID_Product],"Choisir Votre Produit")</f>
        <v>ID_P Hom 0003</v>
      </c>
      <c r="D466" s="27" t="s">
        <v>512</v>
      </c>
      <c r="E466" s="27" t="str">
        <f>+Tab_Clients[[#This Row],[Client_Name]]</f>
        <v>Priya Joshi</v>
      </c>
      <c r="F466" s="27" t="str">
        <f>_xlfn.XLOOKUP(Ventes[[#This Row],[Client_Name]],Tab_Clients[Client_Name],Tab_Clients[Customer Type],"Nouveau")</f>
        <v>Normal</v>
      </c>
      <c r="G466" s="28">
        <v>6</v>
      </c>
      <c r="H466" s="6">
        <f>_xlfn.XLOOKUP(Ventes[[#This Row],[Product_Name]],Tab_Produits[Product_Line],Tab_Produits[Coût_Unitaire],"0")</f>
        <v>73.56</v>
      </c>
      <c r="I466" s="2">
        <f t="shared" si="15"/>
        <v>441.36</v>
      </c>
      <c r="J466" s="2">
        <f>IF(AND(WORKDAY(Ventes[[#This Row],[Sale_Date]],2)&gt;=5,Ventes[[#This Row],[Quantity]]&gt;=7,+Ventes[[#This Row],[Customer Type]]="Member"),-Ventes[[#This Row],[Prix_Vente]]*TX_Remise,0)</f>
        <v>0</v>
      </c>
      <c r="K466" s="2">
        <f>IF(AND(WEEKDAY(Ventes[[#This Row],[Sale_Date]],2)=7, Ventes[[#This Row],[Product_Price]]&gt;7), Ventes[[#This Row],[Prix_Vente]]*TauxMaj, 0)</f>
        <v>0</v>
      </c>
      <c r="L466" s="2">
        <f>SUM(Ventes[[#This Row],[Prix_Vente]:[Majoration]])</f>
        <v>441.36</v>
      </c>
      <c r="M466" s="2">
        <f xml:space="preserve"> Ventes[[#This Row],[Prix de Vente HT]]*Tx_TVA</f>
        <v>84.961800000000011</v>
      </c>
      <c r="N466" s="2">
        <f>+Ventes[[#This Row],[Prix de Vente HT]]+Ventes[[#This Row],[Montant TVA]]</f>
        <v>526.32180000000005</v>
      </c>
    </row>
    <row r="467" spans="1:14">
      <c r="A467" t="str">
        <f>IF(Ventes[[#This Row],[Sale_Date]]=Ventes[[#This Row],[Sale_Date]],"ID_V "&amp;TEXT(B467,"YYYY MMDD")&amp;"-"&amp;TEXT(ROW(),"000"),"ID…")</f>
        <v>ID_V YYYY 03DD-467</v>
      </c>
      <c r="B467" s="26">
        <f t="shared" si="14"/>
        <v>45363</v>
      </c>
      <c r="C467" t="str">
        <f>_xlfn.XLOOKUP(Ventes[[#This Row],[Product_Name]],Tab_Produits[Product_Line],Tab_Produits[ID_Product],"Choisir Votre Produit")</f>
        <v>ID_P Hom 0003</v>
      </c>
      <c r="D467" s="27" t="s">
        <v>512</v>
      </c>
      <c r="E467" s="27" t="str">
        <f>+Tab_Clients[[#This Row],[Client_Name]]</f>
        <v>Raj Nair</v>
      </c>
      <c r="F467" s="27" t="str">
        <f>_xlfn.XLOOKUP(Ventes[[#This Row],[Client_Name]],Tab_Clients[Client_Name],Tab_Clients[Customer Type],"Nouveau")</f>
        <v>Member</v>
      </c>
      <c r="G467" s="28">
        <v>4</v>
      </c>
      <c r="H467" s="6">
        <f>_xlfn.XLOOKUP(Ventes[[#This Row],[Product_Name]],Tab_Produits[Product_Line],Tab_Produits[Coût_Unitaire],"0")</f>
        <v>73.56</v>
      </c>
      <c r="I467" s="2">
        <f t="shared" si="15"/>
        <v>294.24</v>
      </c>
      <c r="J467" s="2">
        <f>IF(AND(WORKDAY(Ventes[[#This Row],[Sale_Date]],2)&gt;=5,Ventes[[#This Row],[Quantity]]&gt;=7,+Ventes[[#This Row],[Customer Type]]="Member"),-Ventes[[#This Row],[Prix_Vente]]*TX_Remise,0)</f>
        <v>0</v>
      </c>
      <c r="K467" s="2">
        <f>IF(AND(WEEKDAY(Ventes[[#This Row],[Sale_Date]],2)=7, Ventes[[#This Row],[Product_Price]]&gt;7), Ventes[[#This Row],[Prix_Vente]]*TauxMaj, 0)</f>
        <v>0</v>
      </c>
      <c r="L467" s="2">
        <f>SUM(Ventes[[#This Row],[Prix_Vente]:[Majoration]])</f>
        <v>294.24</v>
      </c>
      <c r="M467" s="2">
        <f xml:space="preserve"> Ventes[[#This Row],[Prix de Vente HT]]*Tx_TVA</f>
        <v>56.641200000000005</v>
      </c>
      <c r="N467" s="2">
        <f>+Ventes[[#This Row],[Prix de Vente HT]]+Ventes[[#This Row],[Montant TVA]]</f>
        <v>350.88120000000004</v>
      </c>
    </row>
    <row r="468" spans="1:14">
      <c r="A468" t="str">
        <f>IF(Ventes[[#This Row],[Sale_Date]]=Ventes[[#This Row],[Sale_Date]],"ID_V "&amp;TEXT(B468,"YYYY MMDD")&amp;"-"&amp;TEXT(ROW(),"000"),"ID…")</f>
        <v>ID_V YYYY 03DD-468</v>
      </c>
      <c r="B468" s="26">
        <f t="shared" si="14"/>
        <v>45363</v>
      </c>
      <c r="C468" t="str">
        <f>_xlfn.XLOOKUP(Ventes[[#This Row],[Product_Name]],Tab_Produits[Product_Line],Tab_Produits[ID_Product],"Choisir Votre Produit")</f>
        <v>ID_P Hea 0001</v>
      </c>
      <c r="D468" s="27" t="s">
        <v>510</v>
      </c>
      <c r="E468" s="27" t="str">
        <f>+Tab_Clients[[#This Row],[Client_Name]]</f>
        <v>Rahul Reddy</v>
      </c>
      <c r="F468" s="27" t="str">
        <f>_xlfn.XLOOKUP(Ventes[[#This Row],[Client_Name]],Tab_Clients[Client_Name],Tab_Clients[Customer Type],"Nouveau")</f>
        <v>Member</v>
      </c>
      <c r="G468" s="28">
        <v>9</v>
      </c>
      <c r="H468" s="6">
        <f>_xlfn.XLOOKUP(Ventes[[#This Row],[Product_Name]],Tab_Produits[Product_Line],Tab_Produits[Coût_Unitaire],"0")</f>
        <v>74.69</v>
      </c>
      <c r="I468" s="2">
        <f t="shared" si="15"/>
        <v>672.21</v>
      </c>
      <c r="J468" s="2">
        <f>IF(AND(WORKDAY(Ventes[[#This Row],[Sale_Date]],2)&gt;=5,Ventes[[#This Row],[Quantity]]&gt;=7,+Ventes[[#This Row],[Customer Type]]="Member"),-Ventes[[#This Row],[Prix_Vente]]*TX_Remise,0)</f>
        <v>-168.05250000000001</v>
      </c>
      <c r="K468" s="2">
        <f>IF(AND(WEEKDAY(Ventes[[#This Row],[Sale_Date]],2)=7, Ventes[[#This Row],[Product_Price]]&gt;7), Ventes[[#This Row],[Prix_Vente]]*TauxMaj, 0)</f>
        <v>0</v>
      </c>
      <c r="L468" s="2">
        <f>SUM(Ventes[[#This Row],[Prix_Vente]:[Majoration]])</f>
        <v>504.15750000000003</v>
      </c>
      <c r="M468" s="2">
        <f xml:space="preserve"> Ventes[[#This Row],[Prix de Vente HT]]*Tx_TVA</f>
        <v>97.050318750000002</v>
      </c>
      <c r="N468" s="2">
        <f>+Ventes[[#This Row],[Prix de Vente HT]]+Ventes[[#This Row],[Montant TVA]]</f>
        <v>601.20781875</v>
      </c>
    </row>
    <row r="469" spans="1:14">
      <c r="A469" t="str">
        <f>IF(Ventes[[#This Row],[Sale_Date]]=Ventes[[#This Row],[Sale_Date]],"ID_V "&amp;TEXT(B469,"YYYY MMDD")&amp;"-"&amp;TEXT(ROW(),"000"),"ID…")</f>
        <v>ID_V YYYY 03DD-469</v>
      </c>
      <c r="B469" s="26">
        <f t="shared" si="14"/>
        <v>45363</v>
      </c>
      <c r="C469" t="str">
        <f>_xlfn.XLOOKUP(Ventes[[#This Row],[Product_Name]],Tab_Produits[Product_Line],Tab_Produits[ID_Product],"Choisir Votre Produit")</f>
        <v>ID_P Foo 0004</v>
      </c>
      <c r="D469" s="27" t="s">
        <v>513</v>
      </c>
      <c r="E469" s="27" t="str">
        <f>+Tab_Clients[[#This Row],[Client_Name]]</f>
        <v>Anil Sharma</v>
      </c>
      <c r="F469" s="27" t="str">
        <f>_xlfn.XLOOKUP(Ventes[[#This Row],[Client_Name]],Tab_Clients[Client_Name],Tab_Clients[Customer Type],"Nouveau")</f>
        <v>Member</v>
      </c>
      <c r="G469" s="28">
        <v>9</v>
      </c>
      <c r="H469" s="6">
        <f>_xlfn.XLOOKUP(Ventes[[#This Row],[Product_Name]],Tab_Produits[Product_Line],Tab_Produits[Coût_Unitaire],"0")</f>
        <v>54.84</v>
      </c>
      <c r="I469" s="2">
        <f t="shared" si="15"/>
        <v>493.56000000000006</v>
      </c>
      <c r="J469" s="2">
        <f>IF(AND(WORKDAY(Ventes[[#This Row],[Sale_Date]],2)&gt;=5,Ventes[[#This Row],[Quantity]]&gt;=7,+Ventes[[#This Row],[Customer Type]]="Member"),-Ventes[[#This Row],[Prix_Vente]]*TX_Remise,0)</f>
        <v>-123.39000000000001</v>
      </c>
      <c r="K469" s="2">
        <f>IF(AND(WEEKDAY(Ventes[[#This Row],[Sale_Date]],2)=7, Ventes[[#This Row],[Product_Price]]&gt;7), Ventes[[#This Row],[Prix_Vente]]*TauxMaj, 0)</f>
        <v>0</v>
      </c>
      <c r="L469" s="2">
        <f>SUM(Ventes[[#This Row],[Prix_Vente]:[Majoration]])</f>
        <v>370.17000000000007</v>
      </c>
      <c r="M469" s="2">
        <f xml:space="preserve"> Ventes[[#This Row],[Prix de Vente HT]]*Tx_TVA</f>
        <v>71.257725000000022</v>
      </c>
      <c r="N469" s="2">
        <f>+Ventes[[#This Row],[Prix de Vente HT]]+Ventes[[#This Row],[Montant TVA]]</f>
        <v>441.42772500000012</v>
      </c>
    </row>
    <row r="470" spans="1:14">
      <c r="A470" t="str">
        <f>IF(Ventes[[#This Row],[Sale_Date]]=Ventes[[#This Row],[Sale_Date]],"ID_V "&amp;TEXT(B470,"YYYY MMDD")&amp;"-"&amp;TEXT(ROW(),"000"),"ID…")</f>
        <v>ID_V YYYY 03DD-470</v>
      </c>
      <c r="B470" s="26">
        <f t="shared" si="14"/>
        <v>45364</v>
      </c>
      <c r="C470" t="str">
        <f>_xlfn.XLOOKUP(Ventes[[#This Row],[Product_Name]],Tab_Produits[Product_Line],Tab_Produits[ID_Product],"Choisir Votre Produit")</f>
        <v>ID_P Hom 0003</v>
      </c>
      <c r="D470" s="27" t="s">
        <v>512</v>
      </c>
      <c r="E470" s="27" t="str">
        <f>+Tab_Clients[[#This Row],[Client_Name]]</f>
        <v>Raj Bansal</v>
      </c>
      <c r="F470" s="27" t="str">
        <f>_xlfn.XLOOKUP(Ventes[[#This Row],[Client_Name]],Tab_Clients[Client_Name],Tab_Clients[Customer Type],"Nouveau")</f>
        <v>Normal</v>
      </c>
      <c r="G470" s="28">
        <v>2</v>
      </c>
      <c r="H470" s="6">
        <f>_xlfn.XLOOKUP(Ventes[[#This Row],[Product_Name]],Tab_Produits[Product_Line],Tab_Produits[Coût_Unitaire],"0")</f>
        <v>73.56</v>
      </c>
      <c r="I470" s="2">
        <f t="shared" si="15"/>
        <v>147.12</v>
      </c>
      <c r="J470" s="2">
        <f>IF(AND(WORKDAY(Ventes[[#This Row],[Sale_Date]],2)&gt;=5,Ventes[[#This Row],[Quantity]]&gt;=7,+Ventes[[#This Row],[Customer Type]]="Member"),-Ventes[[#This Row],[Prix_Vente]]*TX_Remise,0)</f>
        <v>0</v>
      </c>
      <c r="K470" s="2">
        <f>IF(AND(WEEKDAY(Ventes[[#This Row],[Sale_Date]],2)=7, Ventes[[#This Row],[Product_Price]]&gt;7), Ventes[[#This Row],[Prix_Vente]]*TauxMaj, 0)</f>
        <v>0</v>
      </c>
      <c r="L470" s="2">
        <f>SUM(Ventes[[#This Row],[Prix_Vente]:[Majoration]])</f>
        <v>147.12</v>
      </c>
      <c r="M470" s="2">
        <f xml:space="preserve"> Ventes[[#This Row],[Prix de Vente HT]]*Tx_TVA</f>
        <v>28.320600000000002</v>
      </c>
      <c r="N470" s="2">
        <f>+Ventes[[#This Row],[Prix de Vente HT]]+Ventes[[#This Row],[Montant TVA]]</f>
        <v>175.44060000000002</v>
      </c>
    </row>
    <row r="471" spans="1:14">
      <c r="A471" t="str">
        <f>IF(Ventes[[#This Row],[Sale_Date]]=Ventes[[#This Row],[Sale_Date]],"ID_V "&amp;TEXT(B471,"YYYY MMDD")&amp;"-"&amp;TEXT(ROW(),"000"),"ID…")</f>
        <v>ID_V YYYY 03DD-471</v>
      </c>
      <c r="B471" s="26">
        <f t="shared" si="14"/>
        <v>45364</v>
      </c>
      <c r="C471" t="str">
        <f>_xlfn.XLOOKUP(Ventes[[#This Row],[Product_Name]],Tab_Produits[Product_Line],Tab_Produits[ID_Product],"Choisir Votre Produit")</f>
        <v>ID_P Hom 0003</v>
      </c>
      <c r="D471" s="27" t="s">
        <v>512</v>
      </c>
      <c r="E471" s="27" t="str">
        <f>+Tab_Clients[[#This Row],[Client_Name]]</f>
        <v>Ashok Kapoor</v>
      </c>
      <c r="F471" s="27" t="str">
        <f>_xlfn.XLOOKUP(Ventes[[#This Row],[Client_Name]],Tab_Clients[Client_Name],Tab_Clients[Customer Type],"Nouveau")</f>
        <v>Member</v>
      </c>
      <c r="G471" s="28">
        <v>10</v>
      </c>
      <c r="H471" s="6">
        <f>_xlfn.XLOOKUP(Ventes[[#This Row],[Product_Name]],Tab_Produits[Product_Line],Tab_Produits[Coût_Unitaire],"0")</f>
        <v>73.56</v>
      </c>
      <c r="I471" s="2">
        <f t="shared" si="15"/>
        <v>735.6</v>
      </c>
      <c r="J471" s="2">
        <f>IF(AND(WORKDAY(Ventes[[#This Row],[Sale_Date]],2)&gt;=5,Ventes[[#This Row],[Quantity]]&gt;=7,+Ventes[[#This Row],[Customer Type]]="Member"),-Ventes[[#This Row],[Prix_Vente]]*TX_Remise,0)</f>
        <v>-183.9</v>
      </c>
      <c r="K471" s="2">
        <f>IF(AND(WEEKDAY(Ventes[[#This Row],[Sale_Date]],2)=7, Ventes[[#This Row],[Product_Price]]&gt;7), Ventes[[#This Row],[Prix_Vente]]*TauxMaj, 0)</f>
        <v>0</v>
      </c>
      <c r="L471" s="2">
        <f>SUM(Ventes[[#This Row],[Prix_Vente]:[Majoration]])</f>
        <v>551.70000000000005</v>
      </c>
      <c r="M471" s="2">
        <f xml:space="preserve"> Ventes[[#This Row],[Prix de Vente HT]]*Tx_TVA</f>
        <v>106.20225000000001</v>
      </c>
      <c r="N471" s="2">
        <f>+Ventes[[#This Row],[Prix de Vente HT]]+Ventes[[#This Row],[Montant TVA]]</f>
        <v>657.90225000000009</v>
      </c>
    </row>
    <row r="472" spans="1:14">
      <c r="A472" t="str">
        <f>IF(Ventes[[#This Row],[Sale_Date]]=Ventes[[#This Row],[Sale_Date]],"ID_V "&amp;TEXT(B472,"YYYY MMDD")&amp;"-"&amp;TEXT(ROW(),"000"),"ID…")</f>
        <v>ID_V YYYY 03DD-472</v>
      </c>
      <c r="B472" s="26">
        <f t="shared" si="14"/>
        <v>45364</v>
      </c>
      <c r="C472" t="str">
        <f>_xlfn.XLOOKUP(Ventes[[#This Row],[Product_Name]],Tab_Produits[Product_Line],Tab_Produits[ID_Product],"Choisir Votre Produit")</f>
        <v>ID_P Hea 0001</v>
      </c>
      <c r="D472" s="27" t="s">
        <v>510</v>
      </c>
      <c r="E472" s="27" t="str">
        <f>+Tab_Clients[[#This Row],[Client_Name]]</f>
        <v>Rakesh Kapoor</v>
      </c>
      <c r="F472" s="27" t="str">
        <f>_xlfn.XLOOKUP(Ventes[[#This Row],[Client_Name]],Tab_Clients[Client_Name],Tab_Clients[Customer Type],"Nouveau")</f>
        <v>Member</v>
      </c>
      <c r="G472" s="28">
        <v>6</v>
      </c>
      <c r="H472" s="6">
        <f>_xlfn.XLOOKUP(Ventes[[#This Row],[Product_Name]],Tab_Produits[Product_Line],Tab_Produits[Coût_Unitaire],"0")</f>
        <v>74.69</v>
      </c>
      <c r="I472" s="2">
        <f t="shared" si="15"/>
        <v>448.14</v>
      </c>
      <c r="J472" s="2">
        <f>IF(AND(WORKDAY(Ventes[[#This Row],[Sale_Date]],2)&gt;=5,Ventes[[#This Row],[Quantity]]&gt;=7,+Ventes[[#This Row],[Customer Type]]="Member"),-Ventes[[#This Row],[Prix_Vente]]*TX_Remise,0)</f>
        <v>0</v>
      </c>
      <c r="K472" s="2">
        <f>IF(AND(WEEKDAY(Ventes[[#This Row],[Sale_Date]],2)=7, Ventes[[#This Row],[Product_Price]]&gt;7), Ventes[[#This Row],[Prix_Vente]]*TauxMaj, 0)</f>
        <v>0</v>
      </c>
      <c r="L472" s="2">
        <f>SUM(Ventes[[#This Row],[Prix_Vente]:[Majoration]])</f>
        <v>448.14</v>
      </c>
      <c r="M472" s="2">
        <f xml:space="preserve"> Ventes[[#This Row],[Prix de Vente HT]]*Tx_TVA</f>
        <v>86.266949999999994</v>
      </c>
      <c r="N472" s="2">
        <f>+Ventes[[#This Row],[Prix de Vente HT]]+Ventes[[#This Row],[Montant TVA]]</f>
        <v>534.40694999999994</v>
      </c>
    </row>
    <row r="473" spans="1:14">
      <c r="A473" t="str">
        <f>IF(Ventes[[#This Row],[Sale_Date]]=Ventes[[#This Row],[Sale_Date]],"ID_V "&amp;TEXT(B473,"YYYY MMDD")&amp;"-"&amp;TEXT(ROW(),"000"),"ID…")</f>
        <v>ID_V YYYY 03DD-473</v>
      </c>
      <c r="B473" s="26">
        <f t="shared" si="14"/>
        <v>45364</v>
      </c>
      <c r="C473" t="str">
        <f>_xlfn.XLOOKUP(Ventes[[#This Row],[Product_Name]],Tab_Produits[Product_Line],Tab_Produits[ID_Product],"Choisir Votre Produit")</f>
        <v>ID_P Foo 0004</v>
      </c>
      <c r="D473" s="27" t="s">
        <v>513</v>
      </c>
      <c r="E473" s="27" t="str">
        <f>+Tab_Clients[[#This Row],[Client_Name]]</f>
        <v>Meera Agarwal</v>
      </c>
      <c r="F473" s="27" t="str">
        <f>_xlfn.XLOOKUP(Ventes[[#This Row],[Client_Name]],Tab_Clients[Client_Name],Tab_Clients[Customer Type],"Nouveau")</f>
        <v>Member</v>
      </c>
      <c r="G473" s="28">
        <v>7</v>
      </c>
      <c r="H473" s="6">
        <f>_xlfn.XLOOKUP(Ventes[[#This Row],[Product_Name]],Tab_Produits[Product_Line],Tab_Produits[Coût_Unitaire],"0")</f>
        <v>54.84</v>
      </c>
      <c r="I473" s="2">
        <f t="shared" si="15"/>
        <v>383.88</v>
      </c>
      <c r="J473" s="2">
        <f>IF(AND(WORKDAY(Ventes[[#This Row],[Sale_Date]],2)&gt;=5,Ventes[[#This Row],[Quantity]]&gt;=7,+Ventes[[#This Row],[Customer Type]]="Member"),-Ventes[[#This Row],[Prix_Vente]]*TX_Remise,0)</f>
        <v>-95.97</v>
      </c>
      <c r="K473" s="2">
        <f>IF(AND(WEEKDAY(Ventes[[#This Row],[Sale_Date]],2)=7, Ventes[[#This Row],[Product_Price]]&gt;7), Ventes[[#This Row],[Prix_Vente]]*TauxMaj, 0)</f>
        <v>0</v>
      </c>
      <c r="L473" s="2">
        <f>SUM(Ventes[[#This Row],[Prix_Vente]:[Majoration]])</f>
        <v>287.90999999999997</v>
      </c>
      <c r="M473" s="2">
        <f xml:space="preserve"> Ventes[[#This Row],[Prix de Vente HT]]*Tx_TVA</f>
        <v>55.422674999999998</v>
      </c>
      <c r="N473" s="2">
        <f>+Ventes[[#This Row],[Prix de Vente HT]]+Ventes[[#This Row],[Montant TVA]]</f>
        <v>343.33267499999999</v>
      </c>
    </row>
    <row r="474" spans="1:14">
      <c r="A474" t="str">
        <f>IF(Ventes[[#This Row],[Sale_Date]]=Ventes[[#This Row],[Sale_Date]],"ID_V "&amp;TEXT(B474,"YYYY MMDD")&amp;"-"&amp;TEXT(ROW(),"000"),"ID…")</f>
        <v>ID_V YYYY 03DD-474</v>
      </c>
      <c r="B474" s="26">
        <f t="shared" si="14"/>
        <v>45365</v>
      </c>
      <c r="C474" t="str">
        <f>_xlfn.XLOOKUP(Ventes[[#This Row],[Product_Name]],Tab_Produits[Product_Line],Tab_Produits[ID_Product],"Choisir Votre Produit")</f>
        <v>ID_P Hom 0003</v>
      </c>
      <c r="D474" s="27" t="s">
        <v>512</v>
      </c>
      <c r="E474" s="27" t="str">
        <f>+Tab_Clients[[#This Row],[Client_Name]]</f>
        <v>Manish Mehta</v>
      </c>
      <c r="F474" s="27" t="str">
        <f>_xlfn.XLOOKUP(Ventes[[#This Row],[Client_Name]],Tab_Clients[Client_Name],Tab_Clients[Customer Type],"Nouveau")</f>
        <v>Normal</v>
      </c>
      <c r="G474" s="28">
        <v>5</v>
      </c>
      <c r="H474" s="6">
        <f>_xlfn.XLOOKUP(Ventes[[#This Row],[Product_Name]],Tab_Produits[Product_Line],Tab_Produits[Coût_Unitaire],"0")</f>
        <v>73.56</v>
      </c>
      <c r="I474" s="2">
        <f t="shared" si="15"/>
        <v>367.8</v>
      </c>
      <c r="J474" s="2">
        <f>IF(AND(WORKDAY(Ventes[[#This Row],[Sale_Date]],2)&gt;=5,Ventes[[#This Row],[Quantity]]&gt;=7,+Ventes[[#This Row],[Customer Type]]="Member"),-Ventes[[#This Row],[Prix_Vente]]*TX_Remise,0)</f>
        <v>0</v>
      </c>
      <c r="K474" s="2">
        <f>IF(AND(WEEKDAY(Ventes[[#This Row],[Sale_Date]],2)=7, Ventes[[#This Row],[Product_Price]]&gt;7), Ventes[[#This Row],[Prix_Vente]]*TauxMaj, 0)</f>
        <v>0</v>
      </c>
      <c r="L474" s="2">
        <f>SUM(Ventes[[#This Row],[Prix_Vente]:[Majoration]])</f>
        <v>367.8</v>
      </c>
      <c r="M474" s="2">
        <f xml:space="preserve"> Ventes[[#This Row],[Prix de Vente HT]]*Tx_TVA</f>
        <v>70.801500000000004</v>
      </c>
      <c r="N474" s="2">
        <f>+Ventes[[#This Row],[Prix de Vente HT]]+Ventes[[#This Row],[Montant TVA]]</f>
        <v>438.60149999999999</v>
      </c>
    </row>
    <row r="475" spans="1:14">
      <c r="A475" t="str">
        <f>IF(Ventes[[#This Row],[Sale_Date]]=Ventes[[#This Row],[Sale_Date]],"ID_V "&amp;TEXT(B475,"YYYY MMDD")&amp;"-"&amp;TEXT(ROW(),"000"),"ID…")</f>
        <v>ID_V YYYY 03DD-475</v>
      </c>
      <c r="B475" s="26">
        <f t="shared" si="14"/>
        <v>45365</v>
      </c>
      <c r="C475" t="str">
        <f>_xlfn.XLOOKUP(Ventes[[#This Row],[Product_Name]],Tab_Produits[Product_Line],Tab_Produits[ID_Product],"Choisir Votre Produit")</f>
        <v>ID_P Hom 0003</v>
      </c>
      <c r="D475" s="27" t="s">
        <v>512</v>
      </c>
      <c r="E475" s="27" t="str">
        <f>+Tab_Clients[[#This Row],[Client_Name]]</f>
        <v>Ajay Verma</v>
      </c>
      <c r="F475" s="27" t="str">
        <f>_xlfn.XLOOKUP(Ventes[[#This Row],[Client_Name]],Tab_Clients[Client_Name],Tab_Clients[Customer Type],"Nouveau")</f>
        <v>Member</v>
      </c>
      <c r="G475" s="28">
        <v>3</v>
      </c>
      <c r="H475" s="6">
        <f>_xlfn.XLOOKUP(Ventes[[#This Row],[Product_Name]],Tab_Produits[Product_Line],Tab_Produits[Coût_Unitaire],"0")</f>
        <v>73.56</v>
      </c>
      <c r="I475" s="2">
        <f t="shared" si="15"/>
        <v>220.68</v>
      </c>
      <c r="J475" s="2">
        <f>IF(AND(WORKDAY(Ventes[[#This Row],[Sale_Date]],2)&gt;=5,Ventes[[#This Row],[Quantity]]&gt;=7,+Ventes[[#This Row],[Customer Type]]="Member"),-Ventes[[#This Row],[Prix_Vente]]*TX_Remise,0)</f>
        <v>0</v>
      </c>
      <c r="K475" s="2">
        <f>IF(AND(WEEKDAY(Ventes[[#This Row],[Sale_Date]],2)=7, Ventes[[#This Row],[Product_Price]]&gt;7), Ventes[[#This Row],[Prix_Vente]]*TauxMaj, 0)</f>
        <v>0</v>
      </c>
      <c r="L475" s="2">
        <f>SUM(Ventes[[#This Row],[Prix_Vente]:[Majoration]])</f>
        <v>220.68</v>
      </c>
      <c r="M475" s="2">
        <f xml:space="preserve"> Ventes[[#This Row],[Prix de Vente HT]]*Tx_TVA</f>
        <v>42.480900000000005</v>
      </c>
      <c r="N475" s="2">
        <f>+Ventes[[#This Row],[Prix de Vente HT]]+Ventes[[#This Row],[Montant TVA]]</f>
        <v>263.16090000000003</v>
      </c>
    </row>
    <row r="476" spans="1:14">
      <c r="A476" t="str">
        <f>IF(Ventes[[#This Row],[Sale_Date]]=Ventes[[#This Row],[Sale_Date]],"ID_V "&amp;TEXT(B476,"YYYY MMDD")&amp;"-"&amp;TEXT(ROW(),"000"),"ID…")</f>
        <v>ID_V YYYY 03DD-476</v>
      </c>
      <c r="B476" s="26">
        <f t="shared" si="14"/>
        <v>45365</v>
      </c>
      <c r="C476" t="str">
        <f>_xlfn.XLOOKUP(Ventes[[#This Row],[Product_Name]],Tab_Produits[Product_Line],Tab_Produits[ID_Product],"Choisir Votre Produit")</f>
        <v>ID_P Hea 0001</v>
      </c>
      <c r="D476" s="27" t="s">
        <v>510</v>
      </c>
      <c r="E476" s="27" t="str">
        <f>+Tab_Clients[[#This Row],[Client_Name]]</f>
        <v>Sanjay Nair</v>
      </c>
      <c r="F476" s="27" t="str">
        <f>_xlfn.XLOOKUP(Ventes[[#This Row],[Client_Name]],Tab_Clients[Client_Name],Tab_Clients[Customer Type],"Nouveau")</f>
        <v>Normal</v>
      </c>
      <c r="G476" s="28">
        <v>6</v>
      </c>
      <c r="H476" s="6">
        <f>_xlfn.XLOOKUP(Ventes[[#This Row],[Product_Name]],Tab_Produits[Product_Line],Tab_Produits[Coût_Unitaire],"0")</f>
        <v>74.69</v>
      </c>
      <c r="I476" s="2">
        <f t="shared" si="15"/>
        <v>448.14</v>
      </c>
      <c r="J476" s="2">
        <f>IF(AND(WORKDAY(Ventes[[#This Row],[Sale_Date]],2)&gt;=5,Ventes[[#This Row],[Quantity]]&gt;=7,+Ventes[[#This Row],[Customer Type]]="Member"),-Ventes[[#This Row],[Prix_Vente]]*TX_Remise,0)</f>
        <v>0</v>
      </c>
      <c r="K476" s="2">
        <f>IF(AND(WEEKDAY(Ventes[[#This Row],[Sale_Date]],2)=7, Ventes[[#This Row],[Product_Price]]&gt;7), Ventes[[#This Row],[Prix_Vente]]*TauxMaj, 0)</f>
        <v>0</v>
      </c>
      <c r="L476" s="2">
        <f>SUM(Ventes[[#This Row],[Prix_Vente]:[Majoration]])</f>
        <v>448.14</v>
      </c>
      <c r="M476" s="2">
        <f xml:space="preserve"> Ventes[[#This Row],[Prix de Vente HT]]*Tx_TVA</f>
        <v>86.266949999999994</v>
      </c>
      <c r="N476" s="2">
        <f>+Ventes[[#This Row],[Prix de Vente HT]]+Ventes[[#This Row],[Montant TVA]]</f>
        <v>534.40694999999994</v>
      </c>
    </row>
    <row r="477" spans="1:14">
      <c r="A477" t="str">
        <f>IF(Ventes[[#This Row],[Sale_Date]]=Ventes[[#This Row],[Sale_Date]],"ID_V "&amp;TEXT(B477,"YYYY MMDD")&amp;"-"&amp;TEXT(ROW(),"000"),"ID…")</f>
        <v>ID_V YYYY 03DD-477</v>
      </c>
      <c r="B477" s="26">
        <f t="shared" si="14"/>
        <v>45365</v>
      </c>
      <c r="C477" t="str">
        <f>_xlfn.XLOOKUP(Ventes[[#This Row],[Product_Name]],Tab_Produits[Product_Line],Tab_Produits[ID_Product],"Choisir Votre Produit")</f>
        <v>ID_P Foo 0004</v>
      </c>
      <c r="D477" s="27" t="s">
        <v>513</v>
      </c>
      <c r="E477" s="27" t="str">
        <f>+Tab_Clients[[#This Row],[Client_Name]]</f>
        <v>Rahul Sharma</v>
      </c>
      <c r="F477" s="27" t="str">
        <f>_xlfn.XLOOKUP(Ventes[[#This Row],[Client_Name]],Tab_Clients[Client_Name],Tab_Clients[Customer Type],"Nouveau")</f>
        <v>Member</v>
      </c>
      <c r="G477" s="28">
        <v>10</v>
      </c>
      <c r="H477" s="6">
        <f>_xlfn.XLOOKUP(Ventes[[#This Row],[Product_Name]],Tab_Produits[Product_Line],Tab_Produits[Coût_Unitaire],"0")</f>
        <v>54.84</v>
      </c>
      <c r="I477" s="2">
        <f t="shared" si="15"/>
        <v>548.40000000000009</v>
      </c>
      <c r="J477" s="2">
        <f>IF(AND(WORKDAY(Ventes[[#This Row],[Sale_Date]],2)&gt;=5,Ventes[[#This Row],[Quantity]]&gt;=7,+Ventes[[#This Row],[Customer Type]]="Member"),-Ventes[[#This Row],[Prix_Vente]]*TX_Remise,0)</f>
        <v>-137.10000000000002</v>
      </c>
      <c r="K477" s="2">
        <f>IF(AND(WEEKDAY(Ventes[[#This Row],[Sale_Date]],2)=7, Ventes[[#This Row],[Product_Price]]&gt;7), Ventes[[#This Row],[Prix_Vente]]*TauxMaj, 0)</f>
        <v>0</v>
      </c>
      <c r="L477" s="2">
        <f>SUM(Ventes[[#This Row],[Prix_Vente]:[Majoration]])</f>
        <v>411.30000000000007</v>
      </c>
      <c r="M477" s="2">
        <f xml:space="preserve"> Ventes[[#This Row],[Prix de Vente HT]]*Tx_TVA</f>
        <v>79.17525000000002</v>
      </c>
      <c r="N477" s="2">
        <f>+Ventes[[#This Row],[Prix de Vente HT]]+Ventes[[#This Row],[Montant TVA]]</f>
        <v>490.47525000000007</v>
      </c>
    </row>
    <row r="478" spans="1:14">
      <c r="A478" t="str">
        <f>IF(Ventes[[#This Row],[Sale_Date]]=Ventes[[#This Row],[Sale_Date]],"ID_V "&amp;TEXT(B478,"YYYY MMDD")&amp;"-"&amp;TEXT(ROW(),"000"),"ID…")</f>
        <v>ID_V YYYY 03DD-478</v>
      </c>
      <c r="B478" s="26">
        <f t="shared" si="14"/>
        <v>45366</v>
      </c>
      <c r="C478" t="str">
        <f>_xlfn.XLOOKUP(Ventes[[#This Row],[Product_Name]],Tab_Produits[Product_Line],Tab_Produits[ID_Product],"Choisir Votre Produit")</f>
        <v>ID_P Hom 0003</v>
      </c>
      <c r="D478" s="27" t="s">
        <v>512</v>
      </c>
      <c r="E478" s="27" t="str">
        <f>+Tab_Clients[[#This Row],[Client_Name]]</f>
        <v>Amit Verma</v>
      </c>
      <c r="F478" s="27" t="str">
        <f>_xlfn.XLOOKUP(Ventes[[#This Row],[Client_Name]],Tab_Clients[Client_Name],Tab_Clients[Customer Type],"Nouveau")</f>
        <v>Normal</v>
      </c>
      <c r="G478" s="28">
        <v>7</v>
      </c>
      <c r="H478" s="6">
        <f>_xlfn.XLOOKUP(Ventes[[#This Row],[Product_Name]],Tab_Produits[Product_Line],Tab_Produits[Coût_Unitaire],"0")</f>
        <v>73.56</v>
      </c>
      <c r="I478" s="2">
        <f t="shared" si="15"/>
        <v>514.92000000000007</v>
      </c>
      <c r="J478" s="2">
        <f>IF(AND(WORKDAY(Ventes[[#This Row],[Sale_Date]],2)&gt;=5,Ventes[[#This Row],[Quantity]]&gt;=7,+Ventes[[#This Row],[Customer Type]]="Member"),-Ventes[[#This Row],[Prix_Vente]]*TX_Remise,0)</f>
        <v>0</v>
      </c>
      <c r="K478" s="2">
        <f>IF(AND(WEEKDAY(Ventes[[#This Row],[Sale_Date]],2)=7, Ventes[[#This Row],[Product_Price]]&gt;7), Ventes[[#This Row],[Prix_Vente]]*TauxMaj, 0)</f>
        <v>0</v>
      </c>
      <c r="L478" s="2">
        <f>SUM(Ventes[[#This Row],[Prix_Vente]:[Majoration]])</f>
        <v>514.92000000000007</v>
      </c>
      <c r="M478" s="2">
        <f xml:space="preserve"> Ventes[[#This Row],[Prix de Vente HT]]*Tx_TVA</f>
        <v>99.122100000000017</v>
      </c>
      <c r="N478" s="2">
        <f>+Ventes[[#This Row],[Prix de Vente HT]]+Ventes[[#This Row],[Montant TVA]]</f>
        <v>614.04210000000012</v>
      </c>
    </row>
    <row r="479" spans="1:14">
      <c r="A479" t="str">
        <f>IF(Ventes[[#This Row],[Sale_Date]]=Ventes[[#This Row],[Sale_Date]],"ID_V "&amp;TEXT(B479,"YYYY MMDD")&amp;"-"&amp;TEXT(ROW(),"000"),"ID…")</f>
        <v>ID_V YYYY 03DD-479</v>
      </c>
      <c r="B479" s="26">
        <f t="shared" si="14"/>
        <v>45366</v>
      </c>
      <c r="C479" t="str">
        <f>_xlfn.XLOOKUP(Ventes[[#This Row],[Product_Name]],Tab_Produits[Product_Line],Tab_Produits[ID_Product],"Choisir Votre Produit")</f>
        <v>ID_P Foo 0004</v>
      </c>
      <c r="D479" s="27" t="s">
        <v>513</v>
      </c>
      <c r="E479" s="27" t="str">
        <f>+Tab_Clients[[#This Row],[Client_Name]]</f>
        <v>Krishna Nair</v>
      </c>
      <c r="F479" s="27" t="str">
        <f>_xlfn.XLOOKUP(Ventes[[#This Row],[Client_Name]],Tab_Clients[Client_Name],Tab_Clients[Customer Type],"Nouveau")</f>
        <v>Normal</v>
      </c>
      <c r="G479" s="28">
        <v>8</v>
      </c>
      <c r="H479" s="6">
        <f>_xlfn.XLOOKUP(Ventes[[#This Row],[Product_Name]],Tab_Produits[Product_Line],Tab_Produits[Coût_Unitaire],"0")</f>
        <v>54.84</v>
      </c>
      <c r="I479" s="2">
        <f t="shared" si="15"/>
        <v>438.72</v>
      </c>
      <c r="J479" s="2">
        <f>IF(AND(WORKDAY(Ventes[[#This Row],[Sale_Date]],2)&gt;=5,Ventes[[#This Row],[Quantity]]&gt;=7,+Ventes[[#This Row],[Customer Type]]="Member"),-Ventes[[#This Row],[Prix_Vente]]*TX_Remise,0)</f>
        <v>0</v>
      </c>
      <c r="K479" s="2">
        <f>IF(AND(WEEKDAY(Ventes[[#This Row],[Sale_Date]],2)=7, Ventes[[#This Row],[Product_Price]]&gt;7), Ventes[[#This Row],[Prix_Vente]]*TauxMaj, 0)</f>
        <v>0</v>
      </c>
      <c r="L479" s="2">
        <f>SUM(Ventes[[#This Row],[Prix_Vente]:[Majoration]])</f>
        <v>438.72</v>
      </c>
      <c r="M479" s="2">
        <f xml:space="preserve"> Ventes[[#This Row],[Prix de Vente HT]]*Tx_TVA</f>
        <v>84.453600000000009</v>
      </c>
      <c r="N479" s="2">
        <f>+Ventes[[#This Row],[Prix de Vente HT]]+Ventes[[#This Row],[Montant TVA]]</f>
        <v>523.17360000000008</v>
      </c>
    </row>
    <row r="480" spans="1:14">
      <c r="A480" t="str">
        <f>IF(Ventes[[#This Row],[Sale_Date]]=Ventes[[#This Row],[Sale_Date]],"ID_V "&amp;TEXT(B480,"YYYY MMDD")&amp;"-"&amp;TEXT(ROW(),"000"),"ID…")</f>
        <v>ID_V YYYY 03DD-480</v>
      </c>
      <c r="B480" s="26">
        <f t="shared" si="14"/>
        <v>45366</v>
      </c>
      <c r="C480" t="str">
        <f>_xlfn.XLOOKUP(Ventes[[#This Row],[Product_Name]],Tab_Produits[Product_Line],Tab_Produits[ID_Product],"Choisir Votre Produit")</f>
        <v>ID_P Hom 0003</v>
      </c>
      <c r="D480" s="27" t="s">
        <v>512</v>
      </c>
      <c r="E480" s="27" t="str">
        <f>+Tab_Clients[[#This Row],[Client_Name]]</f>
        <v>Sanjay Malhotra</v>
      </c>
      <c r="F480" s="27" t="str">
        <f>_xlfn.XLOOKUP(Ventes[[#This Row],[Client_Name]],Tab_Clients[Client_Name],Tab_Clients[Customer Type],"Nouveau")</f>
        <v>Normal</v>
      </c>
      <c r="G480" s="28">
        <v>3</v>
      </c>
      <c r="H480" s="6">
        <f>_xlfn.XLOOKUP(Ventes[[#This Row],[Product_Name]],Tab_Produits[Product_Line],Tab_Produits[Coût_Unitaire],"0")</f>
        <v>73.56</v>
      </c>
      <c r="I480" s="2">
        <f t="shared" si="15"/>
        <v>220.68</v>
      </c>
      <c r="J480" s="2">
        <f>IF(AND(WORKDAY(Ventes[[#This Row],[Sale_Date]],2)&gt;=5,Ventes[[#This Row],[Quantity]]&gt;=7,+Ventes[[#This Row],[Customer Type]]="Member"),-Ventes[[#This Row],[Prix_Vente]]*TX_Remise,0)</f>
        <v>0</v>
      </c>
      <c r="K480" s="2">
        <f>IF(AND(WEEKDAY(Ventes[[#This Row],[Sale_Date]],2)=7, Ventes[[#This Row],[Product_Price]]&gt;7), Ventes[[#This Row],[Prix_Vente]]*TauxMaj, 0)</f>
        <v>0</v>
      </c>
      <c r="L480" s="2">
        <f>SUM(Ventes[[#This Row],[Prix_Vente]:[Majoration]])</f>
        <v>220.68</v>
      </c>
      <c r="M480" s="2">
        <f xml:space="preserve"> Ventes[[#This Row],[Prix de Vente HT]]*Tx_TVA</f>
        <v>42.480900000000005</v>
      </c>
      <c r="N480" s="2">
        <f>+Ventes[[#This Row],[Prix de Vente HT]]+Ventes[[#This Row],[Montant TVA]]</f>
        <v>263.16090000000003</v>
      </c>
    </row>
    <row r="481" spans="1:14">
      <c r="A481" t="str">
        <f>IF(Ventes[[#This Row],[Sale_Date]]=Ventes[[#This Row],[Sale_Date]],"ID_V "&amp;TEXT(B481,"YYYY MMDD")&amp;"-"&amp;TEXT(ROW(),"000"),"ID…")</f>
        <v>ID_V YYYY 03DD-481</v>
      </c>
      <c r="B481" s="26">
        <f t="shared" si="14"/>
        <v>45366</v>
      </c>
      <c r="C481" t="str">
        <f>_xlfn.XLOOKUP(Ventes[[#This Row],[Product_Name]],Tab_Produits[Product_Line],Tab_Produits[ID_Product],"Choisir Votre Produit")</f>
        <v>ID_P Hom 0003</v>
      </c>
      <c r="D481" s="27" t="s">
        <v>512</v>
      </c>
      <c r="E481" s="27" t="str">
        <f>+Tab_Clients[[#This Row],[Client_Name]]</f>
        <v>Rahul Malhotra</v>
      </c>
      <c r="F481" s="27" t="str">
        <f>_xlfn.XLOOKUP(Ventes[[#This Row],[Client_Name]],Tab_Clients[Client_Name],Tab_Clients[Customer Type],"Nouveau")</f>
        <v>Member</v>
      </c>
      <c r="G481" s="28">
        <v>4</v>
      </c>
      <c r="H481" s="6">
        <f>_xlfn.XLOOKUP(Ventes[[#This Row],[Product_Name]],Tab_Produits[Product_Line],Tab_Produits[Coût_Unitaire],"0")</f>
        <v>73.56</v>
      </c>
      <c r="I481" s="2">
        <f t="shared" si="15"/>
        <v>294.24</v>
      </c>
      <c r="J481" s="2">
        <f>IF(AND(WORKDAY(Ventes[[#This Row],[Sale_Date]],2)&gt;=5,Ventes[[#This Row],[Quantity]]&gt;=7,+Ventes[[#This Row],[Customer Type]]="Member"),-Ventes[[#This Row],[Prix_Vente]]*TX_Remise,0)</f>
        <v>0</v>
      </c>
      <c r="K481" s="2">
        <f>IF(AND(WEEKDAY(Ventes[[#This Row],[Sale_Date]],2)=7, Ventes[[#This Row],[Product_Price]]&gt;7), Ventes[[#This Row],[Prix_Vente]]*TauxMaj, 0)</f>
        <v>0</v>
      </c>
      <c r="L481" s="2">
        <f>SUM(Ventes[[#This Row],[Prix_Vente]:[Majoration]])</f>
        <v>294.24</v>
      </c>
      <c r="M481" s="2">
        <f xml:space="preserve"> Ventes[[#This Row],[Prix de Vente HT]]*Tx_TVA</f>
        <v>56.641200000000005</v>
      </c>
      <c r="N481" s="2">
        <f>+Ventes[[#This Row],[Prix de Vente HT]]+Ventes[[#This Row],[Montant TVA]]</f>
        <v>350.88120000000004</v>
      </c>
    </row>
    <row r="482" spans="1:14">
      <c r="A482" t="str">
        <f>IF(Ventes[[#This Row],[Sale_Date]]=Ventes[[#This Row],[Sale_Date]],"ID_V "&amp;TEXT(B482,"YYYY MMDD")&amp;"-"&amp;TEXT(ROW(),"000"),"ID…")</f>
        <v>ID_V YYYY 03DD-482</v>
      </c>
      <c r="B482" s="26">
        <f t="shared" si="14"/>
        <v>45367</v>
      </c>
      <c r="C482" t="str">
        <f>_xlfn.XLOOKUP(Ventes[[#This Row],[Product_Name]],Tab_Produits[Product_Line],Tab_Produits[ID_Product],"Choisir Votre Produit")</f>
        <v>ID_P Hea 0001</v>
      </c>
      <c r="D482" s="27" t="s">
        <v>510</v>
      </c>
      <c r="E482" s="27" t="str">
        <f>+Tab_Clients[[#This Row],[Client_Name]]</f>
        <v>Sunil Sharma</v>
      </c>
      <c r="F482" s="27" t="str">
        <f>_xlfn.XLOOKUP(Ventes[[#This Row],[Client_Name]],Tab_Clients[Client_Name],Tab_Clients[Customer Type],"Nouveau")</f>
        <v>Member</v>
      </c>
      <c r="G482" s="28">
        <v>4</v>
      </c>
      <c r="H482" s="6">
        <f>_xlfn.XLOOKUP(Ventes[[#This Row],[Product_Name]],Tab_Produits[Product_Line],Tab_Produits[Coût_Unitaire],"0")</f>
        <v>74.69</v>
      </c>
      <c r="I482" s="2">
        <f t="shared" si="15"/>
        <v>298.76</v>
      </c>
      <c r="J482" s="2">
        <f>IF(AND(WORKDAY(Ventes[[#This Row],[Sale_Date]],2)&gt;=5,Ventes[[#This Row],[Quantity]]&gt;=7,+Ventes[[#This Row],[Customer Type]]="Member"),-Ventes[[#This Row],[Prix_Vente]]*TX_Remise,0)</f>
        <v>0</v>
      </c>
      <c r="K482" s="2">
        <f>IF(AND(WEEKDAY(Ventes[[#This Row],[Sale_Date]],2)=7, Ventes[[#This Row],[Product_Price]]&gt;7), Ventes[[#This Row],[Prix_Vente]]*TauxMaj, 0)</f>
        <v>0</v>
      </c>
      <c r="L482" s="2">
        <f>SUM(Ventes[[#This Row],[Prix_Vente]:[Majoration]])</f>
        <v>298.76</v>
      </c>
      <c r="M482" s="2">
        <f xml:space="preserve"> Ventes[[#This Row],[Prix de Vente HT]]*Tx_TVA</f>
        <v>57.511299999999999</v>
      </c>
      <c r="N482" s="2">
        <f>+Ventes[[#This Row],[Prix de Vente HT]]+Ventes[[#This Row],[Montant TVA]]</f>
        <v>356.2713</v>
      </c>
    </row>
    <row r="483" spans="1:14">
      <c r="A483" t="str">
        <f>IF(Ventes[[#This Row],[Sale_Date]]=Ventes[[#This Row],[Sale_Date]],"ID_V "&amp;TEXT(B483,"YYYY MMDD")&amp;"-"&amp;TEXT(ROW(),"000"),"ID…")</f>
        <v>ID_V YYYY 03DD-483</v>
      </c>
      <c r="B483" s="26">
        <f t="shared" si="14"/>
        <v>45367</v>
      </c>
      <c r="C483" t="str">
        <f>_xlfn.XLOOKUP(Ventes[[#This Row],[Product_Name]],Tab_Produits[Product_Line],Tab_Produits[ID_Product],"Choisir Votre Produit")</f>
        <v>ID_P Foo 0004</v>
      </c>
      <c r="D483" s="27" t="s">
        <v>513</v>
      </c>
      <c r="E483" s="27" t="str">
        <f>+Tab_Clients[[#This Row],[Client_Name]]</f>
        <v>Vivaan Chopra</v>
      </c>
      <c r="F483" s="27" t="str">
        <f>_xlfn.XLOOKUP(Ventes[[#This Row],[Client_Name]],Tab_Clients[Client_Name],Tab_Clients[Customer Type],"Nouveau")</f>
        <v>Normal</v>
      </c>
      <c r="G483" s="28">
        <v>7</v>
      </c>
      <c r="H483" s="6">
        <f>_xlfn.XLOOKUP(Ventes[[#This Row],[Product_Name]],Tab_Produits[Product_Line],Tab_Produits[Coût_Unitaire],"0")</f>
        <v>54.84</v>
      </c>
      <c r="I483" s="2">
        <f t="shared" si="15"/>
        <v>383.88</v>
      </c>
      <c r="J483" s="2">
        <f>IF(AND(WORKDAY(Ventes[[#This Row],[Sale_Date]],2)&gt;=5,Ventes[[#This Row],[Quantity]]&gt;=7,+Ventes[[#This Row],[Customer Type]]="Member"),-Ventes[[#This Row],[Prix_Vente]]*TX_Remise,0)</f>
        <v>0</v>
      </c>
      <c r="K483" s="2">
        <f>IF(AND(WEEKDAY(Ventes[[#This Row],[Sale_Date]],2)=7, Ventes[[#This Row],[Product_Price]]&gt;7), Ventes[[#This Row],[Prix_Vente]]*TauxMaj, 0)</f>
        <v>0</v>
      </c>
      <c r="L483" s="2">
        <f>SUM(Ventes[[#This Row],[Prix_Vente]:[Majoration]])</f>
        <v>383.88</v>
      </c>
      <c r="M483" s="2">
        <f xml:space="preserve"> Ventes[[#This Row],[Prix de Vente HT]]*Tx_TVA</f>
        <v>73.896900000000002</v>
      </c>
      <c r="N483" s="2">
        <f>+Ventes[[#This Row],[Prix de Vente HT]]+Ventes[[#This Row],[Montant TVA]]</f>
        <v>457.77690000000001</v>
      </c>
    </row>
    <row r="484" spans="1:14">
      <c r="A484" t="str">
        <f>IF(Ventes[[#This Row],[Sale_Date]]=Ventes[[#This Row],[Sale_Date]],"ID_V "&amp;TEXT(B484,"YYYY MMDD")&amp;"-"&amp;TEXT(ROW(),"000"),"ID…")</f>
        <v>ID_V YYYY 03DD-484</v>
      </c>
      <c r="B484" s="26">
        <f t="shared" si="14"/>
        <v>45367</v>
      </c>
      <c r="C484" t="str">
        <f>_xlfn.XLOOKUP(Ventes[[#This Row],[Product_Name]],Tab_Produits[Product_Line],Tab_Produits[ID_Product],"Choisir Votre Produit")</f>
        <v>ID_P Hom 0003</v>
      </c>
      <c r="D484" s="27" t="s">
        <v>512</v>
      </c>
      <c r="E484" s="27" t="str">
        <f>+Tab_Clients[[#This Row],[Client_Name]]</f>
        <v>Rahul Reddy</v>
      </c>
      <c r="F484" s="27" t="str">
        <f>_xlfn.XLOOKUP(Ventes[[#This Row],[Client_Name]],Tab_Clients[Client_Name],Tab_Clients[Customer Type],"Nouveau")</f>
        <v>Member</v>
      </c>
      <c r="G484" s="28">
        <v>10</v>
      </c>
      <c r="H484" s="6">
        <f>_xlfn.XLOOKUP(Ventes[[#This Row],[Product_Name]],Tab_Produits[Product_Line],Tab_Produits[Coût_Unitaire],"0")</f>
        <v>73.56</v>
      </c>
      <c r="I484" s="2">
        <f t="shared" si="15"/>
        <v>735.6</v>
      </c>
      <c r="J484" s="2">
        <f>IF(AND(WORKDAY(Ventes[[#This Row],[Sale_Date]],2)&gt;=5,Ventes[[#This Row],[Quantity]]&gt;=7,+Ventes[[#This Row],[Customer Type]]="Member"),-Ventes[[#This Row],[Prix_Vente]]*TX_Remise,0)</f>
        <v>-183.9</v>
      </c>
      <c r="K484" s="2">
        <f>IF(AND(WEEKDAY(Ventes[[#This Row],[Sale_Date]],2)=7, Ventes[[#This Row],[Product_Price]]&gt;7), Ventes[[#This Row],[Prix_Vente]]*TauxMaj, 0)</f>
        <v>0</v>
      </c>
      <c r="L484" s="2">
        <f>SUM(Ventes[[#This Row],[Prix_Vente]:[Majoration]])</f>
        <v>551.70000000000005</v>
      </c>
      <c r="M484" s="2">
        <f xml:space="preserve"> Ventes[[#This Row],[Prix de Vente HT]]*Tx_TVA</f>
        <v>106.20225000000001</v>
      </c>
      <c r="N484" s="2">
        <f>+Ventes[[#This Row],[Prix de Vente HT]]+Ventes[[#This Row],[Montant TVA]]</f>
        <v>657.90225000000009</v>
      </c>
    </row>
    <row r="485" spans="1:14">
      <c r="A485" t="str">
        <f>IF(Ventes[[#This Row],[Sale_Date]]=Ventes[[#This Row],[Sale_Date]],"ID_V "&amp;TEXT(B485,"YYYY MMDD")&amp;"-"&amp;TEXT(ROW(),"000"),"ID…")</f>
        <v>ID_V YYYY 03DD-485</v>
      </c>
      <c r="B485" s="26">
        <f t="shared" si="14"/>
        <v>45367</v>
      </c>
      <c r="C485" t="str">
        <f>_xlfn.XLOOKUP(Ventes[[#This Row],[Product_Name]],Tab_Produits[Product_Line],Tab_Produits[ID_Product],"Choisir Votre Produit")</f>
        <v>ID_P Hom 0003</v>
      </c>
      <c r="D485" s="27" t="s">
        <v>512</v>
      </c>
      <c r="E485" s="27" t="str">
        <f>+Tab_Clients[[#This Row],[Client_Name]]</f>
        <v>Manish Rao</v>
      </c>
      <c r="F485" s="27" t="str">
        <f>_xlfn.XLOOKUP(Ventes[[#This Row],[Client_Name]],Tab_Clients[Client_Name],Tab_Clients[Customer Type],"Nouveau")</f>
        <v>Member</v>
      </c>
      <c r="G485" s="28">
        <v>9</v>
      </c>
      <c r="H485" s="6">
        <f>_xlfn.XLOOKUP(Ventes[[#This Row],[Product_Name]],Tab_Produits[Product_Line],Tab_Produits[Coût_Unitaire],"0")</f>
        <v>73.56</v>
      </c>
      <c r="I485" s="2">
        <f t="shared" si="15"/>
        <v>662.04</v>
      </c>
      <c r="J485" s="2">
        <f>IF(AND(WORKDAY(Ventes[[#This Row],[Sale_Date]],2)&gt;=5,Ventes[[#This Row],[Quantity]]&gt;=7,+Ventes[[#This Row],[Customer Type]]="Member"),-Ventes[[#This Row],[Prix_Vente]]*TX_Remise,0)</f>
        <v>-165.51</v>
      </c>
      <c r="K485" s="2">
        <f>IF(AND(WEEKDAY(Ventes[[#This Row],[Sale_Date]],2)=7, Ventes[[#This Row],[Product_Price]]&gt;7), Ventes[[#This Row],[Prix_Vente]]*TauxMaj, 0)</f>
        <v>0</v>
      </c>
      <c r="L485" s="2">
        <f>SUM(Ventes[[#This Row],[Prix_Vente]:[Majoration]])</f>
        <v>496.53</v>
      </c>
      <c r="M485" s="2">
        <f xml:space="preserve"> Ventes[[#This Row],[Prix de Vente HT]]*Tx_TVA</f>
        <v>95.582025000000002</v>
      </c>
      <c r="N485" s="2">
        <f>+Ventes[[#This Row],[Prix de Vente HT]]+Ventes[[#This Row],[Montant TVA]]</f>
        <v>592.11202500000002</v>
      </c>
    </row>
    <row r="486" spans="1:14">
      <c r="A486" t="str">
        <f>IF(Ventes[[#This Row],[Sale_Date]]=Ventes[[#This Row],[Sale_Date]],"ID_V "&amp;TEXT(B486,"YYYY MMDD")&amp;"-"&amp;TEXT(ROW(),"000"),"ID…")</f>
        <v>ID_V YYYY 03DD-486</v>
      </c>
      <c r="B486" s="26">
        <f t="shared" si="14"/>
        <v>45368</v>
      </c>
      <c r="C486" t="str">
        <f>_xlfn.XLOOKUP(Ventes[[#This Row],[Product_Name]],Tab_Produits[Product_Line],Tab_Produits[ID_Product],"Choisir Votre Produit")</f>
        <v>ID_P Hea 0001</v>
      </c>
      <c r="D486" s="27" t="s">
        <v>510</v>
      </c>
      <c r="E486" s="27" t="str">
        <f>+Tab_Clients[[#This Row],[Client_Name]]</f>
        <v>Deepak Kapoor</v>
      </c>
      <c r="F486" s="27" t="str">
        <f>_xlfn.XLOOKUP(Ventes[[#This Row],[Client_Name]],Tab_Clients[Client_Name],Tab_Clients[Customer Type],"Nouveau")</f>
        <v>Member</v>
      </c>
      <c r="G486" s="28">
        <v>1</v>
      </c>
      <c r="H486" s="6">
        <f>_xlfn.XLOOKUP(Ventes[[#This Row],[Product_Name]],Tab_Produits[Product_Line],Tab_Produits[Coût_Unitaire],"0")</f>
        <v>74.69</v>
      </c>
      <c r="I486" s="2">
        <f t="shared" si="15"/>
        <v>74.69</v>
      </c>
      <c r="J486" s="2">
        <f>IF(AND(WORKDAY(Ventes[[#This Row],[Sale_Date]],2)&gt;=5,Ventes[[#This Row],[Quantity]]&gt;=7,+Ventes[[#This Row],[Customer Type]]="Member"),-Ventes[[#This Row],[Prix_Vente]]*TX_Remise,0)</f>
        <v>0</v>
      </c>
      <c r="K486" s="2">
        <f>IF(AND(WEEKDAY(Ventes[[#This Row],[Sale_Date]],2)=7, Ventes[[#This Row],[Product_Price]]&gt;7), Ventes[[#This Row],[Prix_Vente]]*TauxMaj, 0)</f>
        <v>1.4938</v>
      </c>
      <c r="L486" s="2">
        <f>SUM(Ventes[[#This Row],[Prix_Vente]:[Majoration]])</f>
        <v>76.183799999999991</v>
      </c>
      <c r="M486" s="2">
        <f xml:space="preserve"> Ventes[[#This Row],[Prix de Vente HT]]*Tx_TVA</f>
        <v>14.665381499999999</v>
      </c>
      <c r="N486" s="2">
        <f>+Ventes[[#This Row],[Prix de Vente HT]]+Ventes[[#This Row],[Montant TVA]]</f>
        <v>90.849181499999986</v>
      </c>
    </row>
    <row r="487" spans="1:14">
      <c r="A487" t="str">
        <f>IF(Ventes[[#This Row],[Sale_Date]]=Ventes[[#This Row],[Sale_Date]],"ID_V "&amp;TEXT(B487,"YYYY MMDD")&amp;"-"&amp;TEXT(ROW(),"000"),"ID…")</f>
        <v>ID_V YYYY 03DD-487</v>
      </c>
      <c r="B487" s="26">
        <f t="shared" si="14"/>
        <v>45368</v>
      </c>
      <c r="C487" t="str">
        <f>_xlfn.XLOOKUP(Ventes[[#This Row],[Product_Name]],Tab_Produits[Product_Line],Tab_Produits[ID_Product],"Choisir Votre Produit")</f>
        <v>ID_P Foo 0004</v>
      </c>
      <c r="D487" s="27" t="s">
        <v>513</v>
      </c>
      <c r="E487" s="27" t="str">
        <f>+Tab_Clients[[#This Row],[Client_Name]]</f>
        <v>Isha Joshi</v>
      </c>
      <c r="F487" s="27" t="str">
        <f>_xlfn.XLOOKUP(Ventes[[#This Row],[Client_Name]],Tab_Clients[Client_Name],Tab_Clients[Customer Type],"Nouveau")</f>
        <v>Normal</v>
      </c>
      <c r="G487" s="28">
        <v>2</v>
      </c>
      <c r="H487" s="6">
        <f>_xlfn.XLOOKUP(Ventes[[#This Row],[Product_Name]],Tab_Produits[Product_Line],Tab_Produits[Coût_Unitaire],"0")</f>
        <v>54.84</v>
      </c>
      <c r="I487" s="2">
        <f t="shared" si="15"/>
        <v>109.68</v>
      </c>
      <c r="J487" s="2">
        <f>IF(AND(WORKDAY(Ventes[[#This Row],[Sale_Date]],2)&gt;=5,Ventes[[#This Row],[Quantity]]&gt;=7,+Ventes[[#This Row],[Customer Type]]="Member"),-Ventes[[#This Row],[Prix_Vente]]*TX_Remise,0)</f>
        <v>0</v>
      </c>
      <c r="K487" s="2">
        <f>IF(AND(WEEKDAY(Ventes[[#This Row],[Sale_Date]],2)=7, Ventes[[#This Row],[Product_Price]]&gt;7), Ventes[[#This Row],[Prix_Vente]]*TauxMaj, 0)</f>
        <v>2.1936</v>
      </c>
      <c r="L487" s="2">
        <f>SUM(Ventes[[#This Row],[Prix_Vente]:[Majoration]])</f>
        <v>111.87360000000001</v>
      </c>
      <c r="M487" s="2">
        <f xml:space="preserve"> Ventes[[#This Row],[Prix de Vente HT]]*Tx_TVA</f>
        <v>21.535668000000001</v>
      </c>
      <c r="N487" s="2">
        <f>+Ventes[[#This Row],[Prix de Vente HT]]+Ventes[[#This Row],[Montant TVA]]</f>
        <v>133.409268</v>
      </c>
    </row>
    <row r="488" spans="1:14">
      <c r="A488" t="str">
        <f>IF(Ventes[[#This Row],[Sale_Date]]=Ventes[[#This Row],[Sale_Date]],"ID_V "&amp;TEXT(B488,"YYYY MMDD")&amp;"-"&amp;TEXT(ROW(),"000"),"ID…")</f>
        <v>ID_V YYYY 03DD-488</v>
      </c>
      <c r="B488" s="26">
        <f t="shared" si="14"/>
        <v>45368</v>
      </c>
      <c r="C488" t="str">
        <f>_xlfn.XLOOKUP(Ventes[[#This Row],[Product_Name]],Tab_Produits[Product_Line],Tab_Produits[ID_Product],"Choisir Votre Produit")</f>
        <v>ID_P Hom 0003</v>
      </c>
      <c r="D488" s="27" t="s">
        <v>512</v>
      </c>
      <c r="E488" s="27" t="str">
        <f>+Tab_Clients[[#This Row],[Client_Name]]</f>
        <v>Manish Singh</v>
      </c>
      <c r="F488" s="27" t="str">
        <f>_xlfn.XLOOKUP(Ventes[[#This Row],[Client_Name]],Tab_Clients[Client_Name],Tab_Clients[Customer Type],"Nouveau")</f>
        <v>Member</v>
      </c>
      <c r="G488" s="28">
        <v>9</v>
      </c>
      <c r="H488" s="6">
        <f>_xlfn.XLOOKUP(Ventes[[#This Row],[Product_Name]],Tab_Produits[Product_Line],Tab_Produits[Coût_Unitaire],"0")</f>
        <v>73.56</v>
      </c>
      <c r="I488" s="2">
        <f t="shared" si="15"/>
        <v>662.04</v>
      </c>
      <c r="J488" s="2">
        <f>IF(AND(WORKDAY(Ventes[[#This Row],[Sale_Date]],2)&gt;=5,Ventes[[#This Row],[Quantity]]&gt;=7,+Ventes[[#This Row],[Customer Type]]="Member"),-Ventes[[#This Row],[Prix_Vente]]*TX_Remise,0)</f>
        <v>-165.51</v>
      </c>
      <c r="K488" s="2">
        <f>IF(AND(WEEKDAY(Ventes[[#This Row],[Sale_Date]],2)=7, Ventes[[#This Row],[Product_Price]]&gt;7), Ventes[[#This Row],[Prix_Vente]]*TauxMaj, 0)</f>
        <v>13.2408</v>
      </c>
      <c r="L488" s="2">
        <f>SUM(Ventes[[#This Row],[Prix_Vente]:[Majoration]])</f>
        <v>509.77079999999995</v>
      </c>
      <c r="M488" s="2">
        <f xml:space="preserve"> Ventes[[#This Row],[Prix de Vente HT]]*Tx_TVA</f>
        <v>98.130878999999993</v>
      </c>
      <c r="N488" s="2">
        <f>+Ventes[[#This Row],[Prix de Vente HT]]+Ventes[[#This Row],[Montant TVA]]</f>
        <v>607.90167899999994</v>
      </c>
    </row>
    <row r="489" spans="1:14">
      <c r="A489" t="str">
        <f>IF(Ventes[[#This Row],[Sale_Date]]=Ventes[[#This Row],[Sale_Date]],"ID_V "&amp;TEXT(B489,"YYYY MMDD")&amp;"-"&amp;TEXT(ROW(),"000"),"ID…")</f>
        <v>ID_V YYYY 03DD-489</v>
      </c>
      <c r="B489" s="26">
        <f t="shared" si="14"/>
        <v>45368</v>
      </c>
      <c r="C489" t="str">
        <f>_xlfn.XLOOKUP(Ventes[[#This Row],[Product_Name]],Tab_Produits[Product_Line],Tab_Produits[ID_Product],"Choisir Votre Produit")</f>
        <v>ID_P Hom 0003</v>
      </c>
      <c r="D489" s="27" t="s">
        <v>512</v>
      </c>
      <c r="E489" s="27" t="str">
        <f>+Tab_Clients[[#This Row],[Client_Name]]</f>
        <v>Vikram Das</v>
      </c>
      <c r="F489" s="27" t="str">
        <f>_xlfn.XLOOKUP(Ventes[[#This Row],[Client_Name]],Tab_Clients[Client_Name],Tab_Clients[Customer Type],"Nouveau")</f>
        <v>Member</v>
      </c>
      <c r="G489" s="28">
        <v>3</v>
      </c>
      <c r="H489" s="6">
        <f>_xlfn.XLOOKUP(Ventes[[#This Row],[Product_Name]],Tab_Produits[Product_Line],Tab_Produits[Coût_Unitaire],"0")</f>
        <v>73.56</v>
      </c>
      <c r="I489" s="2">
        <f t="shared" si="15"/>
        <v>220.68</v>
      </c>
      <c r="J489" s="2">
        <f>IF(AND(WORKDAY(Ventes[[#This Row],[Sale_Date]],2)&gt;=5,Ventes[[#This Row],[Quantity]]&gt;=7,+Ventes[[#This Row],[Customer Type]]="Member"),-Ventes[[#This Row],[Prix_Vente]]*TX_Remise,0)</f>
        <v>0</v>
      </c>
      <c r="K489" s="2">
        <f>IF(AND(WEEKDAY(Ventes[[#This Row],[Sale_Date]],2)=7, Ventes[[#This Row],[Product_Price]]&gt;7), Ventes[[#This Row],[Prix_Vente]]*TauxMaj, 0)</f>
        <v>4.4136000000000006</v>
      </c>
      <c r="L489" s="2">
        <f>SUM(Ventes[[#This Row],[Prix_Vente]:[Majoration]])</f>
        <v>225.09360000000001</v>
      </c>
      <c r="M489" s="2">
        <f xml:space="preserve"> Ventes[[#This Row],[Prix de Vente HT]]*Tx_TVA</f>
        <v>43.330518000000005</v>
      </c>
      <c r="N489" s="2">
        <f>+Ventes[[#This Row],[Prix de Vente HT]]+Ventes[[#This Row],[Montant TVA]]</f>
        <v>268.42411800000002</v>
      </c>
    </row>
    <row r="490" spans="1:14">
      <c r="A490" t="str">
        <f>IF(Ventes[[#This Row],[Sale_Date]]=Ventes[[#This Row],[Sale_Date]],"ID_V "&amp;TEXT(B490,"YYYY MMDD")&amp;"-"&amp;TEXT(ROW(),"000"),"ID…")</f>
        <v>ID_V YYYY 03DD-490</v>
      </c>
      <c r="B490" s="26">
        <f t="shared" si="14"/>
        <v>45369</v>
      </c>
      <c r="C490" t="str">
        <f>_xlfn.XLOOKUP(Ventes[[#This Row],[Product_Name]],Tab_Produits[Product_Line],Tab_Produits[ID_Product],"Choisir Votre Produit")</f>
        <v>ID_P Hea 0001</v>
      </c>
      <c r="D490" s="27" t="s">
        <v>510</v>
      </c>
      <c r="E490" s="27" t="str">
        <f>+Tab_Clients[[#This Row],[Client_Name]]</f>
        <v>Neha Banerjee</v>
      </c>
      <c r="F490" s="27" t="str">
        <f>_xlfn.XLOOKUP(Ventes[[#This Row],[Client_Name]],Tab_Clients[Client_Name],Tab_Clients[Customer Type],"Nouveau")</f>
        <v>Member</v>
      </c>
      <c r="G490" s="28">
        <v>5</v>
      </c>
      <c r="H490" s="6">
        <f>_xlfn.XLOOKUP(Ventes[[#This Row],[Product_Name]],Tab_Produits[Product_Line],Tab_Produits[Coût_Unitaire],"0")</f>
        <v>74.69</v>
      </c>
      <c r="I490" s="2">
        <f t="shared" si="15"/>
        <v>373.45</v>
      </c>
      <c r="J490" s="2">
        <f>IF(AND(WORKDAY(Ventes[[#This Row],[Sale_Date]],2)&gt;=5,Ventes[[#This Row],[Quantity]]&gt;=7,+Ventes[[#This Row],[Customer Type]]="Member"),-Ventes[[#This Row],[Prix_Vente]]*TX_Remise,0)</f>
        <v>0</v>
      </c>
      <c r="K490" s="2">
        <f>IF(AND(WEEKDAY(Ventes[[#This Row],[Sale_Date]],2)=7, Ventes[[#This Row],[Product_Price]]&gt;7), Ventes[[#This Row],[Prix_Vente]]*TauxMaj, 0)</f>
        <v>0</v>
      </c>
      <c r="L490" s="2">
        <f>SUM(Ventes[[#This Row],[Prix_Vente]:[Majoration]])</f>
        <v>373.45</v>
      </c>
      <c r="M490" s="2">
        <f xml:space="preserve"> Ventes[[#This Row],[Prix de Vente HT]]*Tx_TVA</f>
        <v>71.889124999999993</v>
      </c>
      <c r="N490" s="2">
        <f>+Ventes[[#This Row],[Prix de Vente HT]]+Ventes[[#This Row],[Montant TVA]]</f>
        <v>445.33912499999997</v>
      </c>
    </row>
    <row r="491" spans="1:14">
      <c r="A491" t="str">
        <f>IF(Ventes[[#This Row],[Sale_Date]]=Ventes[[#This Row],[Sale_Date]],"ID_V "&amp;TEXT(B491,"YYYY MMDD")&amp;"-"&amp;TEXT(ROW(),"000"),"ID…")</f>
        <v>ID_V YYYY 03DD-491</v>
      </c>
      <c r="B491" s="26">
        <f t="shared" si="14"/>
        <v>45369</v>
      </c>
      <c r="C491" t="str">
        <f>_xlfn.XLOOKUP(Ventes[[#This Row],[Product_Name]],Tab_Produits[Product_Line],Tab_Produits[ID_Product],"Choisir Votre Produit")</f>
        <v>ID_P Foo 0004</v>
      </c>
      <c r="D491" s="27" t="s">
        <v>513</v>
      </c>
      <c r="E491" s="27" t="str">
        <f>+Tab_Clients[[#This Row],[Client_Name]]</f>
        <v>Ashok Patel</v>
      </c>
      <c r="F491" s="27" t="str">
        <f>_xlfn.XLOOKUP(Ventes[[#This Row],[Client_Name]],Tab_Clients[Client_Name],Tab_Clients[Customer Type],"Nouveau")</f>
        <v>Member</v>
      </c>
      <c r="G491" s="28">
        <v>10</v>
      </c>
      <c r="H491" s="6">
        <f>_xlfn.XLOOKUP(Ventes[[#This Row],[Product_Name]],Tab_Produits[Product_Line],Tab_Produits[Coût_Unitaire],"0")</f>
        <v>54.84</v>
      </c>
      <c r="I491" s="2">
        <f t="shared" si="15"/>
        <v>548.40000000000009</v>
      </c>
      <c r="J491" s="2">
        <f>IF(AND(WORKDAY(Ventes[[#This Row],[Sale_Date]],2)&gt;=5,Ventes[[#This Row],[Quantity]]&gt;=7,+Ventes[[#This Row],[Customer Type]]="Member"),-Ventes[[#This Row],[Prix_Vente]]*TX_Remise,0)</f>
        <v>-137.10000000000002</v>
      </c>
      <c r="K491" s="2">
        <f>IF(AND(WEEKDAY(Ventes[[#This Row],[Sale_Date]],2)=7, Ventes[[#This Row],[Product_Price]]&gt;7), Ventes[[#This Row],[Prix_Vente]]*TauxMaj, 0)</f>
        <v>0</v>
      </c>
      <c r="L491" s="2">
        <f>SUM(Ventes[[#This Row],[Prix_Vente]:[Majoration]])</f>
        <v>411.30000000000007</v>
      </c>
      <c r="M491" s="2">
        <f xml:space="preserve"> Ventes[[#This Row],[Prix de Vente HT]]*Tx_TVA</f>
        <v>79.17525000000002</v>
      </c>
      <c r="N491" s="2">
        <f>+Ventes[[#This Row],[Prix de Vente HT]]+Ventes[[#This Row],[Montant TVA]]</f>
        <v>490.47525000000007</v>
      </c>
    </row>
    <row r="492" spans="1:14">
      <c r="A492" t="str">
        <f>IF(Ventes[[#This Row],[Sale_Date]]=Ventes[[#This Row],[Sale_Date]],"ID_V "&amp;TEXT(B492,"YYYY MMDD")&amp;"-"&amp;TEXT(ROW(),"000"),"ID…")</f>
        <v>ID_V YYYY 03DD-492</v>
      </c>
      <c r="B492" s="26">
        <f t="shared" si="14"/>
        <v>45369</v>
      </c>
      <c r="C492" t="str">
        <f>_xlfn.XLOOKUP(Ventes[[#This Row],[Product_Name]],Tab_Produits[Product_Line],Tab_Produits[ID_Product],"Choisir Votre Produit")</f>
        <v>ID_P Hom 0003</v>
      </c>
      <c r="D492" s="27" t="s">
        <v>512</v>
      </c>
      <c r="E492" s="27" t="str">
        <f>+Tab_Clients[[#This Row],[Client_Name]]</f>
        <v>Ashok Malhotra</v>
      </c>
      <c r="F492" s="27" t="str">
        <f>_xlfn.XLOOKUP(Ventes[[#This Row],[Client_Name]],Tab_Clients[Client_Name],Tab_Clients[Customer Type],"Nouveau")</f>
        <v>Member</v>
      </c>
      <c r="G492" s="28">
        <v>4</v>
      </c>
      <c r="H492" s="6">
        <f>_xlfn.XLOOKUP(Ventes[[#This Row],[Product_Name]],Tab_Produits[Product_Line],Tab_Produits[Coût_Unitaire],"0")</f>
        <v>73.56</v>
      </c>
      <c r="I492" s="2">
        <f t="shared" si="15"/>
        <v>294.24</v>
      </c>
      <c r="J492" s="2">
        <f>IF(AND(WORKDAY(Ventes[[#This Row],[Sale_Date]],2)&gt;=5,Ventes[[#This Row],[Quantity]]&gt;=7,+Ventes[[#This Row],[Customer Type]]="Member"),-Ventes[[#This Row],[Prix_Vente]]*TX_Remise,0)</f>
        <v>0</v>
      </c>
      <c r="K492" s="2">
        <f>IF(AND(WEEKDAY(Ventes[[#This Row],[Sale_Date]],2)=7, Ventes[[#This Row],[Product_Price]]&gt;7), Ventes[[#This Row],[Prix_Vente]]*TauxMaj, 0)</f>
        <v>0</v>
      </c>
      <c r="L492" s="2">
        <f>SUM(Ventes[[#This Row],[Prix_Vente]:[Majoration]])</f>
        <v>294.24</v>
      </c>
      <c r="M492" s="2">
        <f xml:space="preserve"> Ventes[[#This Row],[Prix de Vente HT]]*Tx_TVA</f>
        <v>56.641200000000005</v>
      </c>
      <c r="N492" s="2">
        <f>+Ventes[[#This Row],[Prix de Vente HT]]+Ventes[[#This Row],[Montant TVA]]</f>
        <v>350.88120000000004</v>
      </c>
    </row>
    <row r="493" spans="1:14">
      <c r="A493" t="str">
        <f>IF(Ventes[[#This Row],[Sale_Date]]=Ventes[[#This Row],[Sale_Date]],"ID_V "&amp;TEXT(B493,"YYYY MMDD")&amp;"-"&amp;TEXT(ROW(),"000"),"ID…")</f>
        <v>ID_V YYYY 03DD-493</v>
      </c>
      <c r="B493" s="26">
        <f t="shared" si="14"/>
        <v>45369</v>
      </c>
      <c r="C493" t="str">
        <f>_xlfn.XLOOKUP(Ventes[[#This Row],[Product_Name]],Tab_Produits[Product_Line],Tab_Produits[ID_Product],"Choisir Votre Produit")</f>
        <v>ID_P Hom 0003</v>
      </c>
      <c r="D493" s="27" t="s">
        <v>512</v>
      </c>
      <c r="E493" s="27" t="str">
        <f>+Tab_Clients[[#This Row],[Client_Name]]</f>
        <v>Manish Das</v>
      </c>
      <c r="F493" s="27" t="str">
        <f>_xlfn.XLOOKUP(Ventes[[#This Row],[Client_Name]],Tab_Clients[Client_Name],Tab_Clients[Customer Type],"Nouveau")</f>
        <v>Member</v>
      </c>
      <c r="G493" s="28">
        <v>1</v>
      </c>
      <c r="H493" s="6">
        <f>_xlfn.XLOOKUP(Ventes[[#This Row],[Product_Name]],Tab_Produits[Product_Line],Tab_Produits[Coût_Unitaire],"0")</f>
        <v>73.56</v>
      </c>
      <c r="I493" s="2">
        <f t="shared" si="15"/>
        <v>73.56</v>
      </c>
      <c r="J493" s="2">
        <f>IF(AND(WORKDAY(Ventes[[#This Row],[Sale_Date]],2)&gt;=5,Ventes[[#This Row],[Quantity]]&gt;=7,+Ventes[[#This Row],[Customer Type]]="Member"),-Ventes[[#This Row],[Prix_Vente]]*TX_Remise,0)</f>
        <v>0</v>
      </c>
      <c r="K493" s="2">
        <f>IF(AND(WEEKDAY(Ventes[[#This Row],[Sale_Date]],2)=7, Ventes[[#This Row],[Product_Price]]&gt;7), Ventes[[#This Row],[Prix_Vente]]*TauxMaj, 0)</f>
        <v>0</v>
      </c>
      <c r="L493" s="2">
        <f>SUM(Ventes[[#This Row],[Prix_Vente]:[Majoration]])</f>
        <v>73.56</v>
      </c>
      <c r="M493" s="2">
        <f xml:space="preserve"> Ventes[[#This Row],[Prix de Vente HT]]*Tx_TVA</f>
        <v>14.160300000000001</v>
      </c>
      <c r="N493" s="2">
        <f>+Ventes[[#This Row],[Prix de Vente HT]]+Ventes[[#This Row],[Montant TVA]]</f>
        <v>87.720300000000009</v>
      </c>
    </row>
    <row r="494" spans="1:14">
      <c r="A494" t="str">
        <f>IF(Ventes[[#This Row],[Sale_Date]]=Ventes[[#This Row],[Sale_Date]],"ID_V "&amp;TEXT(B494,"YYYY MMDD")&amp;"-"&amp;TEXT(ROW(),"000"),"ID…")</f>
        <v>ID_V YYYY 03DD-494</v>
      </c>
      <c r="B494" s="26">
        <f t="shared" si="14"/>
        <v>45370</v>
      </c>
      <c r="C494" t="str">
        <f>_xlfn.XLOOKUP(Ventes[[#This Row],[Product_Name]],Tab_Produits[Product_Line],Tab_Produits[ID_Product],"Choisir Votre Produit")</f>
        <v>ID_P Hea 0001</v>
      </c>
      <c r="D494" s="27" t="s">
        <v>510</v>
      </c>
      <c r="E494" s="27" t="str">
        <f>+Tab_Clients[[#This Row],[Client_Name]]</f>
        <v>Manish Bansal</v>
      </c>
      <c r="F494" s="27" t="str">
        <f>_xlfn.XLOOKUP(Ventes[[#This Row],[Client_Name]],Tab_Clients[Client_Name],Tab_Clients[Customer Type],"Nouveau")</f>
        <v>Member</v>
      </c>
      <c r="G494" s="28">
        <v>1</v>
      </c>
      <c r="H494" s="6">
        <f>_xlfn.XLOOKUP(Ventes[[#This Row],[Product_Name]],Tab_Produits[Product_Line],Tab_Produits[Coût_Unitaire],"0")</f>
        <v>74.69</v>
      </c>
      <c r="I494" s="2">
        <f t="shared" si="15"/>
        <v>74.69</v>
      </c>
      <c r="J494" s="2">
        <f>IF(AND(WORKDAY(Ventes[[#This Row],[Sale_Date]],2)&gt;=5,Ventes[[#This Row],[Quantity]]&gt;=7,+Ventes[[#This Row],[Customer Type]]="Member"),-Ventes[[#This Row],[Prix_Vente]]*TX_Remise,0)</f>
        <v>0</v>
      </c>
      <c r="K494" s="2">
        <f>IF(AND(WEEKDAY(Ventes[[#This Row],[Sale_Date]],2)=7, Ventes[[#This Row],[Product_Price]]&gt;7), Ventes[[#This Row],[Prix_Vente]]*TauxMaj, 0)</f>
        <v>0</v>
      </c>
      <c r="L494" s="2">
        <f>SUM(Ventes[[#This Row],[Prix_Vente]:[Majoration]])</f>
        <v>74.69</v>
      </c>
      <c r="M494" s="2">
        <f xml:space="preserve"> Ventes[[#This Row],[Prix de Vente HT]]*Tx_TVA</f>
        <v>14.377825</v>
      </c>
      <c r="N494" s="2">
        <f>+Ventes[[#This Row],[Prix de Vente HT]]+Ventes[[#This Row],[Montant TVA]]</f>
        <v>89.067824999999999</v>
      </c>
    </row>
    <row r="495" spans="1:14">
      <c r="A495" t="str">
        <f>IF(Ventes[[#This Row],[Sale_Date]]=Ventes[[#This Row],[Sale_Date]],"ID_V "&amp;TEXT(B495,"YYYY MMDD")&amp;"-"&amp;TEXT(ROW(),"000"),"ID…")</f>
        <v>ID_V YYYY 03DD-495</v>
      </c>
      <c r="B495" s="26">
        <f t="shared" si="14"/>
        <v>45370</v>
      </c>
      <c r="C495" t="str">
        <f>_xlfn.XLOOKUP(Ventes[[#This Row],[Product_Name]],Tab_Produits[Product_Line],Tab_Produits[ID_Product],"Choisir Votre Produit")</f>
        <v>ID_P Foo 0004</v>
      </c>
      <c r="D495" s="27" t="s">
        <v>513</v>
      </c>
      <c r="E495" s="27" t="str">
        <f>+Tab_Clients[[#This Row],[Client_Name]]</f>
        <v>Pooja Rao</v>
      </c>
      <c r="F495" s="27" t="str">
        <f>_xlfn.XLOOKUP(Ventes[[#This Row],[Client_Name]],Tab_Clients[Client_Name],Tab_Clients[Customer Type],"Nouveau")</f>
        <v>Member</v>
      </c>
      <c r="G495" s="28">
        <v>9</v>
      </c>
      <c r="H495" s="6">
        <f>_xlfn.XLOOKUP(Ventes[[#This Row],[Product_Name]],Tab_Produits[Product_Line],Tab_Produits[Coût_Unitaire],"0")</f>
        <v>54.84</v>
      </c>
      <c r="I495" s="2">
        <f t="shared" si="15"/>
        <v>493.56000000000006</v>
      </c>
      <c r="J495" s="2">
        <f>IF(AND(WORKDAY(Ventes[[#This Row],[Sale_Date]],2)&gt;=5,Ventes[[#This Row],[Quantity]]&gt;=7,+Ventes[[#This Row],[Customer Type]]="Member"),-Ventes[[#This Row],[Prix_Vente]]*TX_Remise,0)</f>
        <v>-123.39000000000001</v>
      </c>
      <c r="K495" s="2">
        <f>IF(AND(WEEKDAY(Ventes[[#This Row],[Sale_Date]],2)=7, Ventes[[#This Row],[Product_Price]]&gt;7), Ventes[[#This Row],[Prix_Vente]]*TauxMaj, 0)</f>
        <v>0</v>
      </c>
      <c r="L495" s="2">
        <f>SUM(Ventes[[#This Row],[Prix_Vente]:[Majoration]])</f>
        <v>370.17000000000007</v>
      </c>
      <c r="M495" s="2">
        <f xml:space="preserve"> Ventes[[#This Row],[Prix de Vente HT]]*Tx_TVA</f>
        <v>71.257725000000022</v>
      </c>
      <c r="N495" s="2">
        <f>+Ventes[[#This Row],[Prix de Vente HT]]+Ventes[[#This Row],[Montant TVA]]</f>
        <v>441.42772500000012</v>
      </c>
    </row>
    <row r="496" spans="1:14">
      <c r="A496" t="str">
        <f>IF(Ventes[[#This Row],[Sale_Date]]=Ventes[[#This Row],[Sale_Date]],"ID_V "&amp;TEXT(B496,"YYYY MMDD")&amp;"-"&amp;TEXT(ROW(),"000"),"ID…")</f>
        <v>ID_V YYYY 03DD-496</v>
      </c>
      <c r="B496" s="26">
        <f t="shared" si="14"/>
        <v>45370</v>
      </c>
      <c r="C496" t="str">
        <f>_xlfn.XLOOKUP(Ventes[[#This Row],[Product_Name]],Tab_Produits[Product_Line],Tab_Produits[ID_Product],"Choisir Votre Produit")</f>
        <v>ID_P Hom 0003</v>
      </c>
      <c r="D496" s="27" t="s">
        <v>512</v>
      </c>
      <c r="E496" s="27" t="str">
        <f>+Tab_Clients[[#This Row],[Client_Name]]</f>
        <v>Isha Gupta</v>
      </c>
      <c r="F496" s="27" t="str">
        <f>_xlfn.XLOOKUP(Ventes[[#This Row],[Client_Name]],Tab_Clients[Client_Name],Tab_Clients[Customer Type],"Nouveau")</f>
        <v>Member</v>
      </c>
      <c r="G496" s="28">
        <v>5</v>
      </c>
      <c r="H496" s="6">
        <f>_xlfn.XLOOKUP(Ventes[[#This Row],[Product_Name]],Tab_Produits[Product_Line],Tab_Produits[Coût_Unitaire],"0")</f>
        <v>73.56</v>
      </c>
      <c r="I496" s="2">
        <f t="shared" si="15"/>
        <v>367.8</v>
      </c>
      <c r="J496" s="2">
        <f>IF(AND(WORKDAY(Ventes[[#This Row],[Sale_Date]],2)&gt;=5,Ventes[[#This Row],[Quantity]]&gt;=7,+Ventes[[#This Row],[Customer Type]]="Member"),-Ventes[[#This Row],[Prix_Vente]]*TX_Remise,0)</f>
        <v>0</v>
      </c>
      <c r="K496" s="2">
        <f>IF(AND(WEEKDAY(Ventes[[#This Row],[Sale_Date]],2)=7, Ventes[[#This Row],[Product_Price]]&gt;7), Ventes[[#This Row],[Prix_Vente]]*TauxMaj, 0)</f>
        <v>0</v>
      </c>
      <c r="L496" s="2">
        <f>SUM(Ventes[[#This Row],[Prix_Vente]:[Majoration]])</f>
        <v>367.8</v>
      </c>
      <c r="M496" s="2">
        <f xml:space="preserve"> Ventes[[#This Row],[Prix de Vente HT]]*Tx_TVA</f>
        <v>70.801500000000004</v>
      </c>
      <c r="N496" s="2">
        <f>+Ventes[[#This Row],[Prix de Vente HT]]+Ventes[[#This Row],[Montant TVA]]</f>
        <v>438.60149999999999</v>
      </c>
    </row>
    <row r="497" spans="1:14">
      <c r="A497" t="str">
        <f>IF(Ventes[[#This Row],[Sale_Date]]=Ventes[[#This Row],[Sale_Date]],"ID_V "&amp;TEXT(B497,"YYYY MMDD")&amp;"-"&amp;TEXT(ROW(),"000"),"ID…")</f>
        <v>ID_V YYYY 03DD-497</v>
      </c>
      <c r="B497" s="26">
        <f t="shared" si="14"/>
        <v>45370</v>
      </c>
      <c r="C497" t="str">
        <f>_xlfn.XLOOKUP(Ventes[[#This Row],[Product_Name]],Tab_Produits[Product_Line],Tab_Produits[ID_Product],"Choisir Votre Produit")</f>
        <v>ID_P Hea 0001</v>
      </c>
      <c r="D497" s="27" t="s">
        <v>510</v>
      </c>
      <c r="E497" s="27" t="str">
        <f>+Tab_Clients[[#This Row],[Client_Name]]</f>
        <v>Ananya Iyer</v>
      </c>
      <c r="F497" s="27" t="str">
        <f>_xlfn.XLOOKUP(Ventes[[#This Row],[Client_Name]],Tab_Clients[Client_Name],Tab_Clients[Customer Type],"Nouveau")</f>
        <v>Normal</v>
      </c>
      <c r="G497" s="28">
        <v>2</v>
      </c>
      <c r="H497" s="6">
        <f>_xlfn.XLOOKUP(Ventes[[#This Row],[Product_Name]],Tab_Produits[Product_Line],Tab_Produits[Coût_Unitaire],"0")</f>
        <v>74.69</v>
      </c>
      <c r="I497" s="2">
        <f t="shared" si="15"/>
        <v>149.38</v>
      </c>
      <c r="J497" s="2">
        <f>IF(AND(WORKDAY(Ventes[[#This Row],[Sale_Date]],2)&gt;=5,Ventes[[#This Row],[Quantity]]&gt;=7,+Ventes[[#This Row],[Customer Type]]="Member"),-Ventes[[#This Row],[Prix_Vente]]*TX_Remise,0)</f>
        <v>0</v>
      </c>
      <c r="K497" s="2">
        <f>IF(AND(WEEKDAY(Ventes[[#This Row],[Sale_Date]],2)=7, Ventes[[#This Row],[Product_Price]]&gt;7), Ventes[[#This Row],[Prix_Vente]]*TauxMaj, 0)</f>
        <v>0</v>
      </c>
      <c r="L497" s="2">
        <f>SUM(Ventes[[#This Row],[Prix_Vente]:[Majoration]])</f>
        <v>149.38</v>
      </c>
      <c r="M497" s="2">
        <f xml:space="preserve"> Ventes[[#This Row],[Prix de Vente HT]]*Tx_TVA</f>
        <v>28.755649999999999</v>
      </c>
      <c r="N497" s="2">
        <f>+Ventes[[#This Row],[Prix de Vente HT]]+Ventes[[#This Row],[Montant TVA]]</f>
        <v>178.13565</v>
      </c>
    </row>
    <row r="498" spans="1:14">
      <c r="A498" t="str">
        <f>IF(Ventes[[#This Row],[Sale_Date]]=Ventes[[#This Row],[Sale_Date]],"ID_V "&amp;TEXT(B498,"YYYY MMDD")&amp;"-"&amp;TEXT(ROW(),"000"),"ID…")</f>
        <v>ID_V YYYY 03DD-498</v>
      </c>
      <c r="B498" s="26">
        <f t="shared" si="14"/>
        <v>45371</v>
      </c>
      <c r="C498" t="str">
        <f>_xlfn.XLOOKUP(Ventes[[#This Row],[Product_Name]],Tab_Produits[Product_Line],Tab_Produits[ID_Product],"Choisir Votre Produit")</f>
        <v>ID_P Ele 0002</v>
      </c>
      <c r="D498" s="27" t="s">
        <v>511</v>
      </c>
      <c r="E498" s="27" t="str">
        <f>+Tab_Clients[[#This Row],[Client_Name]]</f>
        <v>Nikhil Chopra</v>
      </c>
      <c r="F498" s="27" t="str">
        <f>_xlfn.XLOOKUP(Ventes[[#This Row],[Client_Name]],Tab_Clients[Client_Name],Tab_Clients[Customer Type],"Nouveau")</f>
        <v>Member</v>
      </c>
      <c r="G498" s="28">
        <v>5</v>
      </c>
      <c r="H498" s="6">
        <f>_xlfn.XLOOKUP(Ventes[[#This Row],[Product_Name]],Tab_Produits[Product_Line],Tab_Produits[Coût_Unitaire],"0")</f>
        <v>15.28</v>
      </c>
      <c r="I498" s="2">
        <f t="shared" si="15"/>
        <v>76.399999999999991</v>
      </c>
      <c r="J498" s="2">
        <f>IF(AND(WORKDAY(Ventes[[#This Row],[Sale_Date]],2)&gt;=5,Ventes[[#This Row],[Quantity]]&gt;=7,+Ventes[[#This Row],[Customer Type]]="Member"),-Ventes[[#This Row],[Prix_Vente]]*TX_Remise,0)</f>
        <v>0</v>
      </c>
      <c r="K498" s="2">
        <f>IF(AND(WEEKDAY(Ventes[[#This Row],[Sale_Date]],2)=7, Ventes[[#This Row],[Product_Price]]&gt;7), Ventes[[#This Row],[Prix_Vente]]*TauxMaj, 0)</f>
        <v>0</v>
      </c>
      <c r="L498" s="2">
        <f>SUM(Ventes[[#This Row],[Prix_Vente]:[Majoration]])</f>
        <v>76.399999999999991</v>
      </c>
      <c r="M498" s="2">
        <f xml:space="preserve"> Ventes[[#This Row],[Prix de Vente HT]]*Tx_TVA</f>
        <v>14.706999999999999</v>
      </c>
      <c r="N498" s="2">
        <f>+Ventes[[#This Row],[Prix de Vente HT]]+Ventes[[#This Row],[Montant TVA]]</f>
        <v>91.106999999999985</v>
      </c>
    </row>
    <row r="499" spans="1:14">
      <c r="A499" t="str">
        <f>IF(Ventes[[#This Row],[Sale_Date]]=Ventes[[#This Row],[Sale_Date]],"ID_V "&amp;TEXT(B499,"YYYY MMDD")&amp;"-"&amp;TEXT(ROW(),"000"),"ID…")</f>
        <v>ID_V YYYY 03DD-499</v>
      </c>
      <c r="B499" s="26">
        <f t="shared" si="14"/>
        <v>45371</v>
      </c>
      <c r="C499" t="str">
        <f>_xlfn.XLOOKUP(Ventes[[#This Row],[Product_Name]],Tab_Produits[Product_Line],Tab_Produits[ID_Product],"Choisir Votre Produit")</f>
        <v>ID_P Ele 0002</v>
      </c>
      <c r="D499" s="27" t="s">
        <v>511</v>
      </c>
      <c r="E499" s="27" t="str">
        <f>+Tab_Clients[[#This Row],[Client_Name]]</f>
        <v>Krishna Sharma</v>
      </c>
      <c r="F499" s="27" t="str">
        <f>_xlfn.XLOOKUP(Ventes[[#This Row],[Client_Name]],Tab_Clients[Client_Name],Tab_Clients[Customer Type],"Nouveau")</f>
        <v>Normal</v>
      </c>
      <c r="G499" s="28">
        <v>10</v>
      </c>
      <c r="H499" s="6">
        <f>_xlfn.XLOOKUP(Ventes[[#This Row],[Product_Name]],Tab_Produits[Product_Line],Tab_Produits[Coût_Unitaire],"0")</f>
        <v>15.28</v>
      </c>
      <c r="I499" s="2">
        <f t="shared" si="15"/>
        <v>152.79999999999998</v>
      </c>
      <c r="J499" s="2">
        <f>IF(AND(WORKDAY(Ventes[[#This Row],[Sale_Date]],2)&gt;=5,Ventes[[#This Row],[Quantity]]&gt;=7,+Ventes[[#This Row],[Customer Type]]="Member"),-Ventes[[#This Row],[Prix_Vente]]*TX_Remise,0)</f>
        <v>0</v>
      </c>
      <c r="K499" s="2">
        <f>IF(AND(WEEKDAY(Ventes[[#This Row],[Sale_Date]],2)=7, Ventes[[#This Row],[Product_Price]]&gt;7), Ventes[[#This Row],[Prix_Vente]]*TauxMaj, 0)</f>
        <v>0</v>
      </c>
      <c r="L499" s="2">
        <f>SUM(Ventes[[#This Row],[Prix_Vente]:[Majoration]])</f>
        <v>152.79999999999998</v>
      </c>
      <c r="M499" s="2">
        <f xml:space="preserve"> Ventes[[#This Row],[Prix de Vente HT]]*Tx_TVA</f>
        <v>29.413999999999998</v>
      </c>
      <c r="N499" s="2">
        <f>+Ventes[[#This Row],[Prix de Vente HT]]+Ventes[[#This Row],[Montant TVA]]</f>
        <v>182.21399999999997</v>
      </c>
    </row>
    <row r="500" spans="1:14">
      <c r="A500" t="str">
        <f>IF(Ventes[[#This Row],[Sale_Date]]=Ventes[[#This Row],[Sale_Date]],"ID_V "&amp;TEXT(B500,"YYYY MMDD")&amp;"-"&amp;TEXT(ROW(),"000"),"ID…")</f>
        <v>ID_V YYYY 03DD-500</v>
      </c>
      <c r="B500" s="26">
        <f t="shared" si="14"/>
        <v>45371</v>
      </c>
      <c r="C500" t="str">
        <f>_xlfn.XLOOKUP(Ventes[[#This Row],[Product_Name]],Tab_Produits[Product_Line],Tab_Produits[ID_Product],"Choisir Votre Produit")</f>
        <v>ID_P Spo 0006</v>
      </c>
      <c r="D500" s="27" t="s">
        <v>515</v>
      </c>
      <c r="E500" s="27" t="str">
        <f>+Tab_Clients[[#This Row],[Client_Name]]</f>
        <v>Raj Agarwal</v>
      </c>
      <c r="F500" s="27" t="str">
        <f>_xlfn.XLOOKUP(Ventes[[#This Row],[Client_Name]],Tab_Clients[Client_Name],Tab_Clients[Customer Type],"Nouveau")</f>
        <v>Member</v>
      </c>
      <c r="G500" s="28">
        <v>1</v>
      </c>
      <c r="H500" s="6">
        <f>_xlfn.XLOOKUP(Ventes[[#This Row],[Product_Name]],Tab_Produits[Product_Line],Tab_Produits[Coût_Unitaire],"0")</f>
        <v>93.72</v>
      </c>
      <c r="I500" s="2">
        <f t="shared" si="15"/>
        <v>93.72</v>
      </c>
      <c r="J500" s="2">
        <f>IF(AND(WORKDAY(Ventes[[#This Row],[Sale_Date]],2)&gt;=5,Ventes[[#This Row],[Quantity]]&gt;=7,+Ventes[[#This Row],[Customer Type]]="Member"),-Ventes[[#This Row],[Prix_Vente]]*TX_Remise,0)</f>
        <v>0</v>
      </c>
      <c r="K500" s="2">
        <f>IF(AND(WEEKDAY(Ventes[[#This Row],[Sale_Date]],2)=7, Ventes[[#This Row],[Product_Price]]&gt;7), Ventes[[#This Row],[Prix_Vente]]*TauxMaj, 0)</f>
        <v>0</v>
      </c>
      <c r="L500" s="2">
        <f>SUM(Ventes[[#This Row],[Prix_Vente]:[Majoration]])</f>
        <v>93.72</v>
      </c>
      <c r="M500" s="2">
        <f xml:space="preserve"> Ventes[[#This Row],[Prix de Vente HT]]*Tx_TVA</f>
        <v>18.0411</v>
      </c>
      <c r="N500" s="2">
        <f>+Ventes[[#This Row],[Prix de Vente HT]]+Ventes[[#This Row],[Montant TVA]]</f>
        <v>111.7611</v>
      </c>
    </row>
    <row r="501" spans="1:14">
      <c r="A501" t="str">
        <f>IF(Ventes[[#This Row],[Sale_Date]]=Ventes[[#This Row],[Sale_Date]],"ID_V "&amp;TEXT(B501,"YYYY MMDD")&amp;"-"&amp;TEXT(ROW(),"000"),"ID…")</f>
        <v>ID_V YYYY 03DD-501</v>
      </c>
      <c r="B501" s="26">
        <f t="shared" si="14"/>
        <v>45371</v>
      </c>
      <c r="C501" t="str">
        <f>_xlfn.XLOOKUP(Ventes[[#This Row],[Product_Name]],Tab_Produits[Product_Line],Tab_Produits[ID_Product],"Choisir Votre Produit")</f>
        <v>ID_P Foo 0004</v>
      </c>
      <c r="D501" s="27" t="s">
        <v>513</v>
      </c>
      <c r="E501" s="27" t="str">
        <f>+Tab_Clients[[#This Row],[Client_Name]]</f>
        <v>Vivaan Sharma</v>
      </c>
      <c r="F501" s="27" t="str">
        <f>_xlfn.XLOOKUP(Ventes[[#This Row],[Client_Name]],Tab_Clients[Client_Name],Tab_Clients[Customer Type],"Nouveau")</f>
        <v>Member</v>
      </c>
      <c r="G501" s="28">
        <v>10</v>
      </c>
      <c r="H501" s="6">
        <f>_xlfn.XLOOKUP(Ventes[[#This Row],[Product_Name]],Tab_Produits[Product_Line],Tab_Produits[Coût_Unitaire],"0")</f>
        <v>54.84</v>
      </c>
      <c r="I501" s="2">
        <f t="shared" si="15"/>
        <v>548.40000000000009</v>
      </c>
      <c r="J501" s="2">
        <f>IF(AND(WORKDAY(Ventes[[#This Row],[Sale_Date]],2)&gt;=5,Ventes[[#This Row],[Quantity]]&gt;=7,+Ventes[[#This Row],[Customer Type]]="Member"),-Ventes[[#This Row],[Prix_Vente]]*TX_Remise,0)</f>
        <v>-137.10000000000002</v>
      </c>
      <c r="K501" s="2">
        <f>IF(AND(WEEKDAY(Ventes[[#This Row],[Sale_Date]],2)=7, Ventes[[#This Row],[Product_Price]]&gt;7), Ventes[[#This Row],[Prix_Vente]]*TauxMaj, 0)</f>
        <v>0</v>
      </c>
      <c r="L501" s="2">
        <f>SUM(Ventes[[#This Row],[Prix_Vente]:[Majoration]])</f>
        <v>411.30000000000007</v>
      </c>
      <c r="M501" s="2">
        <f xml:space="preserve"> Ventes[[#This Row],[Prix de Vente HT]]*Tx_TVA</f>
        <v>79.17525000000002</v>
      </c>
      <c r="N501" s="2">
        <f>+Ventes[[#This Row],[Prix de Vente HT]]+Ventes[[#This Row],[Montant TVA]]</f>
        <v>490.47525000000007</v>
      </c>
    </row>
    <row r="502" spans="1:14">
      <c r="A502" t="str">
        <f>IF(Ventes[[#This Row],[Sale_Date]]=Ventes[[#This Row],[Sale_Date]],"ID_V "&amp;TEXT(B502,"YYYY MMDD")&amp;"-"&amp;TEXT(ROW(),"000"),"ID…")</f>
        <v>ID_V YYYY 03DD-502</v>
      </c>
      <c r="B502" s="26">
        <f t="shared" si="14"/>
        <v>45372</v>
      </c>
      <c r="C502" t="str">
        <f>_xlfn.XLOOKUP(Ventes[[#This Row],[Product_Name]],Tab_Produits[Product_Line],Tab_Produits[ID_Product],"Choisir Votre Produit")</f>
        <v>ID_P Hom 0003</v>
      </c>
      <c r="D502" s="27" t="s">
        <v>512</v>
      </c>
      <c r="E502" s="27" t="str">
        <f>+Tab_Clients[[#This Row],[Client_Name]]</f>
        <v>Rohan Kumar</v>
      </c>
      <c r="F502" s="27" t="str">
        <f>_xlfn.XLOOKUP(Ventes[[#This Row],[Client_Name]],Tab_Clients[Client_Name],Tab_Clients[Customer Type],"Nouveau")</f>
        <v>Member</v>
      </c>
      <c r="G502" s="28">
        <v>7</v>
      </c>
      <c r="H502" s="6">
        <f>_xlfn.XLOOKUP(Ventes[[#This Row],[Product_Name]],Tab_Produits[Product_Line],Tab_Produits[Coût_Unitaire],"0")</f>
        <v>73.56</v>
      </c>
      <c r="I502" s="2">
        <f t="shared" si="15"/>
        <v>514.92000000000007</v>
      </c>
      <c r="J502" s="2">
        <f>IF(AND(WORKDAY(Ventes[[#This Row],[Sale_Date]],2)&gt;=5,Ventes[[#This Row],[Quantity]]&gt;=7,+Ventes[[#This Row],[Customer Type]]="Member"),-Ventes[[#This Row],[Prix_Vente]]*TX_Remise,0)</f>
        <v>-128.73000000000002</v>
      </c>
      <c r="K502" s="2">
        <f>IF(AND(WEEKDAY(Ventes[[#This Row],[Sale_Date]],2)=7, Ventes[[#This Row],[Product_Price]]&gt;7), Ventes[[#This Row],[Prix_Vente]]*TauxMaj, 0)</f>
        <v>0</v>
      </c>
      <c r="L502" s="2">
        <f>SUM(Ventes[[#This Row],[Prix_Vente]:[Majoration]])</f>
        <v>386.19000000000005</v>
      </c>
      <c r="M502" s="2">
        <f xml:space="preserve"> Ventes[[#This Row],[Prix de Vente HT]]*Tx_TVA</f>
        <v>74.341575000000006</v>
      </c>
      <c r="N502" s="2">
        <f>+Ventes[[#This Row],[Prix de Vente HT]]+Ventes[[#This Row],[Montant TVA]]</f>
        <v>460.53157500000009</v>
      </c>
    </row>
    <row r="503" spans="1:14" s="32" customFormat="1">
      <c r="A503" s="32" t="str">
        <f>IF(Ventes[[#This Row],[Sale_Date]]=Ventes[[#This Row],[Sale_Date]],"ID_V "&amp;TEXT(B503,"YYYY MMDD")&amp;"-"&amp;TEXT(ROW(),"000"),"ID…")</f>
        <v>ID_V YYYY 03DD-503</v>
      </c>
      <c r="B503" s="33">
        <f t="shared" si="14"/>
        <v>45372</v>
      </c>
      <c r="C503" s="32" t="str">
        <f>_xlfn.XLOOKUP(Ventes[[#This Row],[Product_Name]],Tab_Produits[Product_Line],Tab_Produits[ID_Product],"Choisir Votre Produit")</f>
        <v>ID_P Hom 0003</v>
      </c>
      <c r="D503" s="34" t="s">
        <v>512</v>
      </c>
      <c r="E503" s="34" t="str">
        <f>+Tab_Clients[[#This Row],[Client_Name]]</f>
        <v>Rakesh Malhotra</v>
      </c>
      <c r="F503" s="34" t="str">
        <f>_xlfn.XLOOKUP(Ventes[[#This Row],[Client_Name]],Tab_Clients[Client_Name],Tab_Clients[Customer Type],"Nouveau")</f>
        <v>Member</v>
      </c>
      <c r="G503" s="35">
        <v>7</v>
      </c>
      <c r="H503" s="36">
        <f>_xlfn.XLOOKUP(Ventes[[#This Row],[Product_Name]],Tab_Produits[Product_Line],Tab_Produits[Coût_Unitaire],"0")</f>
        <v>73.56</v>
      </c>
      <c r="I503" s="37">
        <f t="shared" si="15"/>
        <v>514.92000000000007</v>
      </c>
      <c r="J503" s="37">
        <f>IF(AND(WORKDAY(Ventes[[#This Row],[Sale_Date]],2)&gt;=5,Ventes[[#This Row],[Quantity]]&gt;=7,+Ventes[[#This Row],[Customer Type]]="Member"),-Ventes[[#This Row],[Prix_Vente]]*TX_Remise,0)</f>
        <v>-128.73000000000002</v>
      </c>
      <c r="K503" s="37">
        <f>IF(AND(WEEKDAY(Ventes[[#This Row],[Sale_Date]],2)=7, Ventes[[#This Row],[Product_Price]]&gt;7), Ventes[[#This Row],[Prix_Vente]]*TauxMaj, 0)</f>
        <v>0</v>
      </c>
      <c r="L503" s="37">
        <f>SUM(Ventes[[#This Row],[Prix_Vente]:[Majoration]])</f>
        <v>386.19000000000005</v>
      </c>
      <c r="M503" s="37">
        <f xml:space="preserve"> Ventes[[#This Row],[Prix de Vente HT]]*Tx_TVA</f>
        <v>74.341575000000006</v>
      </c>
      <c r="N503" s="37">
        <f>+Ventes[[#This Row],[Prix de Vente HT]]+Ventes[[#This Row],[Montant TVA]]</f>
        <v>460.53157500000009</v>
      </c>
    </row>
    <row r="504" spans="1:14">
      <c r="A504" t="str">
        <f>IF(Ventes[[#This Row],[Sale_Date]]=Ventes[[#This Row],[Sale_Date]],"ID_V "&amp;TEXT(B504,"YYYY MMDD")&amp;"-"&amp;TEXT(ROW(),"000"),"ID…")</f>
        <v>ID_V YYYY 03DD-504</v>
      </c>
      <c r="B504" s="26">
        <f t="shared" si="14"/>
        <v>45372</v>
      </c>
      <c r="C504" t="str">
        <f>_xlfn.XLOOKUP(Ventes[[#This Row],[Product_Name]],Tab_Produits[Product_Line],Tab_Produits[ID_Product],"Choisir Votre Produit")</f>
        <v>ID_P Hea 0001</v>
      </c>
      <c r="D504" s="27" t="s">
        <v>510</v>
      </c>
      <c r="E504" s="27" t="str">
        <f>+Tab_Clients[[#This Row],[Client_Name]]</f>
        <v>Rahul Rao</v>
      </c>
      <c r="F504" s="27" t="str">
        <f>_xlfn.XLOOKUP(Ventes[[#This Row],[Client_Name]],Tab_Clients[Client_Name],Tab_Clients[Customer Type],"Nouveau")</f>
        <v>Member</v>
      </c>
      <c r="G504" s="28">
        <v>8</v>
      </c>
      <c r="H504" s="6">
        <f>_xlfn.XLOOKUP(Ventes[[#This Row],[Product_Name]],Tab_Produits[Product_Line],Tab_Produits[Coût_Unitaire],"0")</f>
        <v>74.69</v>
      </c>
      <c r="I504" s="2">
        <f t="shared" si="15"/>
        <v>597.52</v>
      </c>
      <c r="J504" s="2">
        <f>IF(AND(WORKDAY(Ventes[[#This Row],[Sale_Date]],2)&gt;=5,Ventes[[#This Row],[Quantity]]&gt;=7,+Ventes[[#This Row],[Customer Type]]="Member"),-Ventes[[#This Row],[Prix_Vente]]*TX_Remise,0)</f>
        <v>-149.38</v>
      </c>
      <c r="K504" s="2">
        <f>IF(AND(WEEKDAY(Ventes[[#This Row],[Sale_Date]],2)=7, Ventes[[#This Row],[Product_Price]]&gt;7), Ventes[[#This Row],[Prix_Vente]]*TauxMaj, 0)</f>
        <v>0</v>
      </c>
      <c r="L504" s="2">
        <f>SUM(Ventes[[#This Row],[Prix_Vente]:[Majoration]])</f>
        <v>448.14</v>
      </c>
      <c r="M504" s="2">
        <f xml:space="preserve"> Ventes[[#This Row],[Prix de Vente HT]]*Tx_TVA</f>
        <v>86.266949999999994</v>
      </c>
      <c r="N504" s="2">
        <f>+Ventes[[#This Row],[Prix de Vente HT]]+Ventes[[#This Row],[Montant TVA]]</f>
        <v>534.40694999999994</v>
      </c>
    </row>
    <row r="505" spans="1:14">
      <c r="A505" t="str">
        <f>IF(Ventes[[#This Row],[Sale_Date]]=Ventes[[#This Row],[Sale_Date]],"ID_V "&amp;TEXT(B505,"YYYY MMDD")&amp;"-"&amp;TEXT(ROW(),"000"),"ID…")</f>
        <v>ID_V YYYY 03DD-505</v>
      </c>
      <c r="B505" s="26">
        <f t="shared" si="14"/>
        <v>45372</v>
      </c>
      <c r="C505" t="str">
        <f>_xlfn.XLOOKUP(Ventes[[#This Row],[Product_Name]],Tab_Produits[Product_Line],Tab_Produits[ID_Product],"Choisir Votre Produit")</f>
        <v>ID_P Ele 0002</v>
      </c>
      <c r="D505" s="27" t="s">
        <v>511</v>
      </c>
      <c r="E505" s="27" t="str">
        <f>+Tab_Clients[[#This Row],[Client_Name]]</f>
        <v>Lakshmi Chopra</v>
      </c>
      <c r="F505" s="27" t="str">
        <f>_xlfn.XLOOKUP(Ventes[[#This Row],[Client_Name]],Tab_Clients[Client_Name],Tab_Clients[Customer Type],"Nouveau")</f>
        <v>Member</v>
      </c>
      <c r="G505" s="28">
        <v>7</v>
      </c>
      <c r="H505" s="6">
        <f>_xlfn.XLOOKUP(Ventes[[#This Row],[Product_Name]],Tab_Produits[Product_Line],Tab_Produits[Coût_Unitaire],"0")</f>
        <v>15.28</v>
      </c>
      <c r="I505" s="2">
        <f t="shared" si="15"/>
        <v>106.96</v>
      </c>
      <c r="J505" s="2">
        <f>IF(AND(WORKDAY(Ventes[[#This Row],[Sale_Date]],2)&gt;=5,Ventes[[#This Row],[Quantity]]&gt;=7,+Ventes[[#This Row],[Customer Type]]="Member"),-Ventes[[#This Row],[Prix_Vente]]*TX_Remise,0)</f>
        <v>-26.74</v>
      </c>
      <c r="K505" s="2">
        <f>IF(AND(WEEKDAY(Ventes[[#This Row],[Sale_Date]],2)=7, Ventes[[#This Row],[Product_Price]]&gt;7), Ventes[[#This Row],[Prix_Vente]]*TauxMaj, 0)</f>
        <v>0</v>
      </c>
      <c r="L505" s="2">
        <f>SUM(Ventes[[#This Row],[Prix_Vente]:[Majoration]])</f>
        <v>80.22</v>
      </c>
      <c r="M505" s="2">
        <f xml:space="preserve"> Ventes[[#This Row],[Prix de Vente HT]]*Tx_TVA</f>
        <v>15.442349999999999</v>
      </c>
      <c r="N505" s="2">
        <f>+Ventes[[#This Row],[Prix de Vente HT]]+Ventes[[#This Row],[Montant TVA]]</f>
        <v>95.662350000000004</v>
      </c>
    </row>
    <row r="506" spans="1:14">
      <c r="A506" t="str">
        <f>IF(Ventes[[#This Row],[Sale_Date]]=Ventes[[#This Row],[Sale_Date]],"ID_V "&amp;TEXT(B506,"YYYY MMDD")&amp;"-"&amp;TEXT(ROW(),"000"),"ID…")</f>
        <v>ID_V YYYY 03DD-506</v>
      </c>
      <c r="B506" s="26">
        <f t="shared" si="14"/>
        <v>45373</v>
      </c>
      <c r="C506" t="str">
        <f>_xlfn.XLOOKUP(Ventes[[#This Row],[Product_Name]],Tab_Produits[Product_Line],Tab_Produits[ID_Product],"Choisir Votre Produit")</f>
        <v>ID_P Ele 0002</v>
      </c>
      <c r="D506" s="27" t="s">
        <v>511</v>
      </c>
      <c r="E506" s="27" t="str">
        <f>+Tab_Clients[[#This Row],[Client_Name]]</f>
        <v>Pooja Kumar</v>
      </c>
      <c r="F506" s="27" t="str">
        <f>_xlfn.XLOOKUP(Ventes[[#This Row],[Client_Name]],Tab_Clients[Client_Name],Tab_Clients[Customer Type],"Nouveau")</f>
        <v>Member</v>
      </c>
      <c r="G506" s="28">
        <v>7</v>
      </c>
      <c r="H506" s="6">
        <f>_xlfn.XLOOKUP(Ventes[[#This Row],[Product_Name]],Tab_Produits[Product_Line],Tab_Produits[Coût_Unitaire],"0")</f>
        <v>15.28</v>
      </c>
      <c r="I506" s="2">
        <f t="shared" si="15"/>
        <v>106.96</v>
      </c>
      <c r="J506" s="2">
        <f>IF(AND(WORKDAY(Ventes[[#This Row],[Sale_Date]],2)&gt;=5,Ventes[[#This Row],[Quantity]]&gt;=7,+Ventes[[#This Row],[Customer Type]]="Member"),-Ventes[[#This Row],[Prix_Vente]]*TX_Remise,0)</f>
        <v>-26.74</v>
      </c>
      <c r="K506" s="2">
        <f>IF(AND(WEEKDAY(Ventes[[#This Row],[Sale_Date]],2)=7, Ventes[[#This Row],[Product_Price]]&gt;7), Ventes[[#This Row],[Prix_Vente]]*TauxMaj, 0)</f>
        <v>0</v>
      </c>
      <c r="L506" s="2">
        <f>SUM(Ventes[[#This Row],[Prix_Vente]:[Majoration]])</f>
        <v>80.22</v>
      </c>
      <c r="M506" s="2">
        <f xml:space="preserve"> Ventes[[#This Row],[Prix de Vente HT]]*Tx_TVA</f>
        <v>15.442349999999999</v>
      </c>
      <c r="N506" s="2">
        <f>+Ventes[[#This Row],[Prix de Vente HT]]+Ventes[[#This Row],[Montant TVA]]</f>
        <v>95.662350000000004</v>
      </c>
    </row>
    <row r="507" spans="1:14">
      <c r="A507" t="str">
        <f>IF(Ventes[[#This Row],[Sale_Date]]=Ventes[[#This Row],[Sale_Date]],"ID_V "&amp;TEXT(B507,"YYYY MMDD")&amp;"-"&amp;TEXT(ROW(),"000"),"ID…")</f>
        <v>ID_V YYYY 03DD-507</v>
      </c>
      <c r="B507" s="26">
        <f t="shared" si="14"/>
        <v>45373</v>
      </c>
      <c r="C507" t="str">
        <f>_xlfn.XLOOKUP(Ventes[[#This Row],[Product_Name]],Tab_Produits[Product_Line],Tab_Produits[ID_Product],"Choisir Votre Produit")</f>
        <v>ID_P Spo 0006</v>
      </c>
      <c r="D507" s="27" t="s">
        <v>515</v>
      </c>
      <c r="E507" s="27" t="str">
        <f>+Tab_Clients[[#This Row],[Client_Name]]</f>
        <v>Amit Iyer</v>
      </c>
      <c r="F507" s="27" t="str">
        <f>_xlfn.XLOOKUP(Ventes[[#This Row],[Client_Name]],Tab_Clients[Client_Name],Tab_Clients[Customer Type],"Nouveau")</f>
        <v>Normal</v>
      </c>
      <c r="G507" s="28">
        <v>4</v>
      </c>
      <c r="H507" s="6">
        <f>_xlfn.XLOOKUP(Ventes[[#This Row],[Product_Name]],Tab_Produits[Product_Line],Tab_Produits[Coût_Unitaire],"0")</f>
        <v>93.72</v>
      </c>
      <c r="I507" s="2">
        <f t="shared" si="15"/>
        <v>374.88</v>
      </c>
      <c r="J507" s="2">
        <f>IF(AND(WORKDAY(Ventes[[#This Row],[Sale_Date]],2)&gt;=5,Ventes[[#This Row],[Quantity]]&gt;=7,+Ventes[[#This Row],[Customer Type]]="Member"),-Ventes[[#This Row],[Prix_Vente]]*TX_Remise,0)</f>
        <v>0</v>
      </c>
      <c r="K507" s="2">
        <f>IF(AND(WEEKDAY(Ventes[[#This Row],[Sale_Date]],2)=7, Ventes[[#This Row],[Product_Price]]&gt;7), Ventes[[#This Row],[Prix_Vente]]*TauxMaj, 0)</f>
        <v>0</v>
      </c>
      <c r="L507" s="2">
        <f>SUM(Ventes[[#This Row],[Prix_Vente]:[Majoration]])</f>
        <v>374.88</v>
      </c>
      <c r="M507" s="2">
        <f xml:space="preserve"> Ventes[[#This Row],[Prix de Vente HT]]*Tx_TVA</f>
        <v>72.164400000000001</v>
      </c>
      <c r="N507" s="2">
        <f>+Ventes[[#This Row],[Prix de Vente HT]]+Ventes[[#This Row],[Montant TVA]]</f>
        <v>447.0444</v>
      </c>
    </row>
    <row r="508" spans="1:14">
      <c r="A508" t="str">
        <f>IF(Ventes[[#This Row],[Sale_Date]]=Ventes[[#This Row],[Sale_Date]],"ID_V "&amp;TEXT(B508,"YYYY MMDD")&amp;"-"&amp;TEXT(ROW(),"000"),"ID…")</f>
        <v>ID_V YYYY 03DD-508</v>
      </c>
      <c r="B508" s="26">
        <f t="shared" si="14"/>
        <v>45373</v>
      </c>
      <c r="C508" t="str">
        <f>_xlfn.XLOOKUP(Ventes[[#This Row],[Product_Name]],Tab_Produits[Product_Line],Tab_Produits[ID_Product],"Choisir Votre Produit")</f>
        <v>ID_P Foo 0004</v>
      </c>
      <c r="D508" s="27" t="s">
        <v>513</v>
      </c>
      <c r="E508" s="27" t="str">
        <f>+Tab_Clients[[#This Row],[Client_Name]]</f>
        <v>Kavya Mukherjee</v>
      </c>
      <c r="F508" s="27" t="str">
        <f>_xlfn.XLOOKUP(Ventes[[#This Row],[Client_Name]],Tab_Clients[Client_Name],Tab_Clients[Customer Type],"Nouveau")</f>
        <v>Member</v>
      </c>
      <c r="G508" s="28">
        <v>10</v>
      </c>
      <c r="H508" s="6">
        <f>_xlfn.XLOOKUP(Ventes[[#This Row],[Product_Name]],Tab_Produits[Product_Line],Tab_Produits[Coût_Unitaire],"0")</f>
        <v>54.84</v>
      </c>
      <c r="I508" s="2">
        <f t="shared" si="15"/>
        <v>548.40000000000009</v>
      </c>
      <c r="J508" s="2">
        <f>IF(AND(WORKDAY(Ventes[[#This Row],[Sale_Date]],2)&gt;=5,Ventes[[#This Row],[Quantity]]&gt;=7,+Ventes[[#This Row],[Customer Type]]="Member"),-Ventes[[#This Row],[Prix_Vente]]*TX_Remise,0)</f>
        <v>-137.10000000000002</v>
      </c>
      <c r="K508" s="2">
        <f>IF(AND(WEEKDAY(Ventes[[#This Row],[Sale_Date]],2)=7, Ventes[[#This Row],[Product_Price]]&gt;7), Ventes[[#This Row],[Prix_Vente]]*TauxMaj, 0)</f>
        <v>0</v>
      </c>
      <c r="L508" s="2">
        <f>SUM(Ventes[[#This Row],[Prix_Vente]:[Majoration]])</f>
        <v>411.30000000000007</v>
      </c>
      <c r="M508" s="2">
        <f xml:space="preserve"> Ventes[[#This Row],[Prix de Vente HT]]*Tx_TVA</f>
        <v>79.17525000000002</v>
      </c>
      <c r="N508" s="2">
        <f>+Ventes[[#This Row],[Prix de Vente HT]]+Ventes[[#This Row],[Montant TVA]]</f>
        <v>490.47525000000007</v>
      </c>
    </row>
    <row r="509" spans="1:14">
      <c r="A509" t="str">
        <f>IF(Ventes[[#This Row],[Sale_Date]]=Ventes[[#This Row],[Sale_Date]],"ID_V "&amp;TEXT(B509,"YYYY MMDD")&amp;"-"&amp;TEXT(ROW(),"000"),"ID…")</f>
        <v>ID_V YYYY 03DD-509</v>
      </c>
      <c r="B509" s="26">
        <f t="shared" si="14"/>
        <v>45373</v>
      </c>
      <c r="C509" t="str">
        <f>_xlfn.XLOOKUP(Ventes[[#This Row],[Product_Name]],Tab_Produits[Product_Line],Tab_Produits[ID_Product],"Choisir Votre Produit")</f>
        <v>ID_P Hom 0003</v>
      </c>
      <c r="D509" s="27" t="s">
        <v>512</v>
      </c>
      <c r="E509" s="27" t="str">
        <f>+Tab_Clients[[#This Row],[Client_Name]]</f>
        <v>Rakesh Verma</v>
      </c>
      <c r="F509" s="27" t="str">
        <f>_xlfn.XLOOKUP(Ventes[[#This Row],[Client_Name]],Tab_Clients[Client_Name],Tab_Clients[Customer Type],"Nouveau")</f>
        <v>Normal</v>
      </c>
      <c r="G509" s="28">
        <v>6</v>
      </c>
      <c r="H509" s="6">
        <f>_xlfn.XLOOKUP(Ventes[[#This Row],[Product_Name]],Tab_Produits[Product_Line],Tab_Produits[Coût_Unitaire],"0")</f>
        <v>73.56</v>
      </c>
      <c r="I509" s="2">
        <f t="shared" si="15"/>
        <v>441.36</v>
      </c>
      <c r="J509" s="2">
        <f>IF(AND(WORKDAY(Ventes[[#This Row],[Sale_Date]],2)&gt;=5,Ventes[[#This Row],[Quantity]]&gt;=7,+Ventes[[#This Row],[Customer Type]]="Member"),-Ventes[[#This Row],[Prix_Vente]]*TX_Remise,0)</f>
        <v>0</v>
      </c>
      <c r="K509" s="2">
        <f>IF(AND(WEEKDAY(Ventes[[#This Row],[Sale_Date]],2)=7, Ventes[[#This Row],[Product_Price]]&gt;7), Ventes[[#This Row],[Prix_Vente]]*TauxMaj, 0)</f>
        <v>0</v>
      </c>
      <c r="L509" s="2">
        <f>SUM(Ventes[[#This Row],[Prix_Vente]:[Majoration]])</f>
        <v>441.36</v>
      </c>
      <c r="M509" s="2">
        <f xml:space="preserve"> Ventes[[#This Row],[Prix de Vente HT]]*Tx_TVA</f>
        <v>84.961800000000011</v>
      </c>
      <c r="N509" s="2">
        <f>+Ventes[[#This Row],[Prix de Vente HT]]+Ventes[[#This Row],[Montant TVA]]</f>
        <v>526.32180000000005</v>
      </c>
    </row>
    <row r="510" spans="1:14">
      <c r="A510" t="str">
        <f>IF(Ventes[[#This Row],[Sale_Date]]=Ventes[[#This Row],[Sale_Date]],"ID_V "&amp;TEXT(B510,"YYYY MMDD")&amp;"-"&amp;TEXT(ROW(),"000"),"ID…")</f>
        <v>ID_V YYYY 03DD-510</v>
      </c>
      <c r="B510" s="26">
        <f t="shared" si="14"/>
        <v>45374</v>
      </c>
      <c r="C510" t="str">
        <f>_xlfn.XLOOKUP(Ventes[[#This Row],[Product_Name]],Tab_Produits[Product_Line],Tab_Produits[ID_Product],"Choisir Votre Produit")</f>
        <v>ID_P Hom 0003</v>
      </c>
      <c r="D510" s="27" t="s">
        <v>512</v>
      </c>
      <c r="E510" s="27" t="str">
        <f>+Tab_Clients[[#This Row],[Client_Name]]</f>
        <v>Aditya Chopra</v>
      </c>
      <c r="F510" s="27" t="str">
        <f>_xlfn.XLOOKUP(Ventes[[#This Row],[Client_Name]],Tab_Clients[Client_Name],Tab_Clients[Customer Type],"Nouveau")</f>
        <v>Member</v>
      </c>
      <c r="G510" s="28">
        <v>3</v>
      </c>
      <c r="H510" s="6">
        <f>_xlfn.XLOOKUP(Ventes[[#This Row],[Product_Name]],Tab_Produits[Product_Line],Tab_Produits[Coût_Unitaire],"0")</f>
        <v>73.56</v>
      </c>
      <c r="I510" s="2">
        <f t="shared" si="15"/>
        <v>220.68</v>
      </c>
      <c r="J510" s="2">
        <f>IF(AND(WORKDAY(Ventes[[#This Row],[Sale_Date]],2)&gt;=5,Ventes[[#This Row],[Quantity]]&gt;=7,+Ventes[[#This Row],[Customer Type]]="Member"),-Ventes[[#This Row],[Prix_Vente]]*TX_Remise,0)</f>
        <v>0</v>
      </c>
      <c r="K510" s="2">
        <f>IF(AND(WEEKDAY(Ventes[[#This Row],[Sale_Date]],2)=7, Ventes[[#This Row],[Product_Price]]&gt;7), Ventes[[#This Row],[Prix_Vente]]*TauxMaj, 0)</f>
        <v>0</v>
      </c>
      <c r="L510" s="2">
        <f>SUM(Ventes[[#This Row],[Prix_Vente]:[Majoration]])</f>
        <v>220.68</v>
      </c>
      <c r="M510" s="2">
        <f xml:space="preserve"> Ventes[[#This Row],[Prix de Vente HT]]*Tx_TVA</f>
        <v>42.480900000000005</v>
      </c>
      <c r="N510" s="2">
        <f>+Ventes[[#This Row],[Prix de Vente HT]]+Ventes[[#This Row],[Montant TVA]]</f>
        <v>263.16090000000003</v>
      </c>
    </row>
    <row r="511" spans="1:14">
      <c r="A511" t="str">
        <f>IF(Ventes[[#This Row],[Sale_Date]]=Ventes[[#This Row],[Sale_Date]],"ID_V "&amp;TEXT(B511,"YYYY MMDD")&amp;"-"&amp;TEXT(ROW(),"000"),"ID…")</f>
        <v>ID_V YYYY 03DD-511</v>
      </c>
      <c r="B511" s="26">
        <f t="shared" si="14"/>
        <v>45374</v>
      </c>
      <c r="C511" t="str">
        <f>_xlfn.XLOOKUP(Ventes[[#This Row],[Product_Name]],Tab_Produits[Product_Line],Tab_Produits[ID_Product],"Choisir Votre Produit")</f>
        <v>ID_P Hea 0001</v>
      </c>
      <c r="D511" s="27" t="s">
        <v>510</v>
      </c>
      <c r="E511" s="27" t="str">
        <f>+Tab_Clients[[#This Row],[Client_Name]]</f>
        <v>Ananya Patel</v>
      </c>
      <c r="F511" s="27" t="str">
        <f>_xlfn.XLOOKUP(Ventes[[#This Row],[Client_Name]],Tab_Clients[Client_Name],Tab_Clients[Customer Type],"Nouveau")</f>
        <v>Normal</v>
      </c>
      <c r="G511" s="28">
        <v>5</v>
      </c>
      <c r="H511" s="6">
        <f>_xlfn.XLOOKUP(Ventes[[#This Row],[Product_Name]],Tab_Produits[Product_Line],Tab_Produits[Coût_Unitaire],"0")</f>
        <v>74.69</v>
      </c>
      <c r="I511" s="2">
        <f t="shared" si="15"/>
        <v>373.45</v>
      </c>
      <c r="J511" s="2">
        <f>IF(AND(WORKDAY(Ventes[[#This Row],[Sale_Date]],2)&gt;=5,Ventes[[#This Row],[Quantity]]&gt;=7,+Ventes[[#This Row],[Customer Type]]="Member"),-Ventes[[#This Row],[Prix_Vente]]*TX_Remise,0)</f>
        <v>0</v>
      </c>
      <c r="K511" s="2">
        <f>IF(AND(WEEKDAY(Ventes[[#This Row],[Sale_Date]],2)=7, Ventes[[#This Row],[Product_Price]]&gt;7), Ventes[[#This Row],[Prix_Vente]]*TauxMaj, 0)</f>
        <v>0</v>
      </c>
      <c r="L511" s="2">
        <f>SUM(Ventes[[#This Row],[Prix_Vente]:[Majoration]])</f>
        <v>373.45</v>
      </c>
      <c r="M511" s="2">
        <f xml:space="preserve"> Ventes[[#This Row],[Prix de Vente HT]]*Tx_TVA</f>
        <v>71.889124999999993</v>
      </c>
      <c r="N511" s="2">
        <f>+Ventes[[#This Row],[Prix de Vente HT]]+Ventes[[#This Row],[Montant TVA]]</f>
        <v>445.33912499999997</v>
      </c>
    </row>
    <row r="512" spans="1:14">
      <c r="A512" t="str">
        <f>IF(Ventes[[#This Row],[Sale_Date]]=Ventes[[#This Row],[Sale_Date]],"ID_V "&amp;TEXT(B512,"YYYY MMDD")&amp;"-"&amp;TEXT(ROW(),"000"),"ID…")</f>
        <v>ID_V YYYY 03DD-512</v>
      </c>
      <c r="B512" s="26">
        <f t="shared" si="14"/>
        <v>45374</v>
      </c>
      <c r="C512" t="str">
        <f>_xlfn.XLOOKUP(Ventes[[#This Row],[Product_Name]],Tab_Produits[Product_Line],Tab_Produits[ID_Product],"Choisir Votre Produit")</f>
        <v>ID_P Ele 0002</v>
      </c>
      <c r="D512" s="27" t="s">
        <v>511</v>
      </c>
      <c r="E512" s="27" t="str">
        <f>+Tab_Clients[[#This Row],[Client_Name]]</f>
        <v>Manish Verma</v>
      </c>
      <c r="F512" s="27" t="str">
        <f>_xlfn.XLOOKUP(Ventes[[#This Row],[Client_Name]],Tab_Clients[Client_Name],Tab_Clients[Customer Type],"Nouveau")</f>
        <v>Normal</v>
      </c>
      <c r="G512" s="28">
        <v>3</v>
      </c>
      <c r="H512" s="6">
        <f>_xlfn.XLOOKUP(Ventes[[#This Row],[Product_Name]],Tab_Produits[Product_Line],Tab_Produits[Coût_Unitaire],"0")</f>
        <v>15.28</v>
      </c>
      <c r="I512" s="2">
        <f t="shared" si="15"/>
        <v>45.839999999999996</v>
      </c>
      <c r="J512" s="2">
        <f>IF(AND(WORKDAY(Ventes[[#This Row],[Sale_Date]],2)&gt;=5,Ventes[[#This Row],[Quantity]]&gt;=7,+Ventes[[#This Row],[Customer Type]]="Member"),-Ventes[[#This Row],[Prix_Vente]]*TX_Remise,0)</f>
        <v>0</v>
      </c>
      <c r="K512" s="2">
        <f>IF(AND(WEEKDAY(Ventes[[#This Row],[Sale_Date]],2)=7, Ventes[[#This Row],[Product_Price]]&gt;7), Ventes[[#This Row],[Prix_Vente]]*TauxMaj, 0)</f>
        <v>0</v>
      </c>
      <c r="L512" s="2">
        <f>SUM(Ventes[[#This Row],[Prix_Vente]:[Majoration]])</f>
        <v>45.839999999999996</v>
      </c>
      <c r="M512" s="2">
        <f xml:space="preserve"> Ventes[[#This Row],[Prix de Vente HT]]*Tx_TVA</f>
        <v>8.8241999999999994</v>
      </c>
      <c r="N512" s="2">
        <f>+Ventes[[#This Row],[Prix de Vente HT]]+Ventes[[#This Row],[Montant TVA]]</f>
        <v>54.664199999999994</v>
      </c>
    </row>
    <row r="513" spans="1:14">
      <c r="A513" t="str">
        <f>IF(Ventes[[#This Row],[Sale_Date]]=Ventes[[#This Row],[Sale_Date]],"ID_V "&amp;TEXT(B513,"YYYY MMDD")&amp;"-"&amp;TEXT(ROW(),"000"),"ID…")</f>
        <v>ID_V YYYY 03DD-513</v>
      </c>
      <c r="B513" s="26">
        <f t="shared" si="14"/>
        <v>45374</v>
      </c>
      <c r="C513" t="str">
        <f>_xlfn.XLOOKUP(Ventes[[#This Row],[Product_Name]],Tab_Produits[Product_Line],Tab_Produits[ID_Product],"Choisir Votre Produit")</f>
        <v>ID_P Spo 0006</v>
      </c>
      <c r="D513" s="27" t="s">
        <v>515</v>
      </c>
      <c r="E513" s="27" t="str">
        <f>+Tab_Clients[[#This Row],[Client_Name]]</f>
        <v>Vikram Kumar</v>
      </c>
      <c r="F513" s="27" t="str">
        <f>_xlfn.XLOOKUP(Ventes[[#This Row],[Client_Name]],Tab_Clients[Client_Name],Tab_Clients[Customer Type],"Nouveau")</f>
        <v>Member</v>
      </c>
      <c r="G513" s="28">
        <v>2</v>
      </c>
      <c r="H513" s="6">
        <f>_xlfn.XLOOKUP(Ventes[[#This Row],[Product_Name]],Tab_Produits[Product_Line],Tab_Produits[Coût_Unitaire],"0")</f>
        <v>93.72</v>
      </c>
      <c r="I513" s="2">
        <f t="shared" si="15"/>
        <v>187.44</v>
      </c>
      <c r="J513" s="2">
        <f>IF(AND(WORKDAY(Ventes[[#This Row],[Sale_Date]],2)&gt;=5,Ventes[[#This Row],[Quantity]]&gt;=7,+Ventes[[#This Row],[Customer Type]]="Member"),-Ventes[[#This Row],[Prix_Vente]]*TX_Remise,0)</f>
        <v>0</v>
      </c>
      <c r="K513" s="2">
        <f>IF(AND(WEEKDAY(Ventes[[#This Row],[Sale_Date]],2)=7, Ventes[[#This Row],[Product_Price]]&gt;7), Ventes[[#This Row],[Prix_Vente]]*TauxMaj, 0)</f>
        <v>0</v>
      </c>
      <c r="L513" s="2">
        <f>SUM(Ventes[[#This Row],[Prix_Vente]:[Majoration]])</f>
        <v>187.44</v>
      </c>
      <c r="M513" s="2">
        <f xml:space="preserve"> Ventes[[#This Row],[Prix de Vente HT]]*Tx_TVA</f>
        <v>36.0822</v>
      </c>
      <c r="N513" s="2">
        <f>+Ventes[[#This Row],[Prix de Vente HT]]+Ventes[[#This Row],[Montant TVA]]</f>
        <v>223.5222</v>
      </c>
    </row>
    <row r="514" spans="1:14">
      <c r="A514" t="str">
        <f>IF(Ventes[[#This Row],[Sale_Date]]=Ventes[[#This Row],[Sale_Date]],"ID_V "&amp;TEXT(B514,"YYYY MMDD")&amp;"-"&amp;TEXT(ROW(),"000"),"ID…")</f>
        <v>ID_V YYYY 03DD-514</v>
      </c>
      <c r="B514" s="26">
        <f t="shared" ref="B514:B577" si="16">DATE(2023, 11, 17) + INT((ROW(B513)-1)/4)</f>
        <v>45375</v>
      </c>
      <c r="C514" t="str">
        <f>_xlfn.XLOOKUP(Ventes[[#This Row],[Product_Name]],Tab_Produits[Product_Line],Tab_Produits[ID_Product],"Choisir Votre Produit")</f>
        <v>ID_P Foo 0004</v>
      </c>
      <c r="D514" s="27" t="s">
        <v>513</v>
      </c>
      <c r="E514" s="27" t="str">
        <f>+Tab_Clients[[#This Row],[Client_Name]]</f>
        <v>Sunil Gupta</v>
      </c>
      <c r="F514" s="27" t="str">
        <f>_xlfn.XLOOKUP(Ventes[[#This Row],[Client_Name]],Tab_Clients[Client_Name],Tab_Clients[Customer Type],"Nouveau")</f>
        <v>Normal</v>
      </c>
      <c r="G514" s="28">
        <v>5</v>
      </c>
      <c r="H514" s="6">
        <f>_xlfn.XLOOKUP(Ventes[[#This Row],[Product_Name]],Tab_Produits[Product_Line],Tab_Produits[Coût_Unitaire],"0")</f>
        <v>54.84</v>
      </c>
      <c r="I514" s="2">
        <f t="shared" ref="I514:I577" si="17">G514*H514</f>
        <v>274.20000000000005</v>
      </c>
      <c r="J514" s="2">
        <f>IF(AND(WORKDAY(Ventes[[#This Row],[Sale_Date]],2)&gt;=5,Ventes[[#This Row],[Quantity]]&gt;=7,+Ventes[[#This Row],[Customer Type]]="Member"),-Ventes[[#This Row],[Prix_Vente]]*TX_Remise,0)</f>
        <v>0</v>
      </c>
      <c r="K514" s="2">
        <f>IF(AND(WEEKDAY(Ventes[[#This Row],[Sale_Date]],2)=7, Ventes[[#This Row],[Product_Price]]&gt;7), Ventes[[#This Row],[Prix_Vente]]*TauxMaj, 0)</f>
        <v>5.4840000000000009</v>
      </c>
      <c r="L514" s="2">
        <f>SUM(Ventes[[#This Row],[Prix_Vente]:[Majoration]])</f>
        <v>279.68400000000003</v>
      </c>
      <c r="M514" s="2">
        <f xml:space="preserve"> Ventes[[#This Row],[Prix de Vente HT]]*Tx_TVA</f>
        <v>53.839170000000003</v>
      </c>
      <c r="N514" s="2">
        <f>+Ventes[[#This Row],[Prix de Vente HT]]+Ventes[[#This Row],[Montant TVA]]</f>
        <v>333.52317000000005</v>
      </c>
    </row>
    <row r="515" spans="1:14">
      <c r="A515" t="str">
        <f>IF(Ventes[[#This Row],[Sale_Date]]=Ventes[[#This Row],[Sale_Date]],"ID_V "&amp;TEXT(B515,"YYYY MMDD")&amp;"-"&amp;TEXT(ROW(),"000"),"ID…")</f>
        <v>ID_V YYYY 03DD-515</v>
      </c>
      <c r="B515" s="26">
        <f t="shared" si="16"/>
        <v>45375</v>
      </c>
      <c r="C515" t="str">
        <f>_xlfn.XLOOKUP(Ventes[[#This Row],[Product_Name]],Tab_Produits[Product_Line],Tab_Produits[ID_Product],"Choisir Votre Produit")</f>
        <v>ID_P Hom 0003</v>
      </c>
      <c r="D515" s="27" t="s">
        <v>512</v>
      </c>
      <c r="E515" s="27" t="str">
        <f>+Tab_Clients[[#This Row],[Client_Name]]</f>
        <v>Isha Nair</v>
      </c>
      <c r="F515" s="27" t="str">
        <f>_xlfn.XLOOKUP(Ventes[[#This Row],[Client_Name]],Tab_Clients[Client_Name],Tab_Clients[Customer Type],"Nouveau")</f>
        <v>Member</v>
      </c>
      <c r="G515" s="28">
        <v>3</v>
      </c>
      <c r="H515" s="6">
        <f>_xlfn.XLOOKUP(Ventes[[#This Row],[Product_Name]],Tab_Produits[Product_Line],Tab_Produits[Coût_Unitaire],"0")</f>
        <v>73.56</v>
      </c>
      <c r="I515" s="2">
        <f t="shared" si="17"/>
        <v>220.68</v>
      </c>
      <c r="J515" s="2">
        <f>IF(AND(WORKDAY(Ventes[[#This Row],[Sale_Date]],2)&gt;=5,Ventes[[#This Row],[Quantity]]&gt;=7,+Ventes[[#This Row],[Customer Type]]="Member"),-Ventes[[#This Row],[Prix_Vente]]*TX_Remise,0)</f>
        <v>0</v>
      </c>
      <c r="K515" s="2">
        <f>IF(AND(WEEKDAY(Ventes[[#This Row],[Sale_Date]],2)=7, Ventes[[#This Row],[Product_Price]]&gt;7), Ventes[[#This Row],[Prix_Vente]]*TauxMaj, 0)</f>
        <v>4.4136000000000006</v>
      </c>
      <c r="L515" s="2">
        <f>SUM(Ventes[[#This Row],[Prix_Vente]:[Majoration]])</f>
        <v>225.09360000000001</v>
      </c>
      <c r="M515" s="2">
        <f xml:space="preserve"> Ventes[[#This Row],[Prix de Vente HT]]*Tx_TVA</f>
        <v>43.330518000000005</v>
      </c>
      <c r="N515" s="2">
        <f>+Ventes[[#This Row],[Prix de Vente HT]]+Ventes[[#This Row],[Montant TVA]]</f>
        <v>268.42411800000002</v>
      </c>
    </row>
    <row r="516" spans="1:14">
      <c r="A516" t="str">
        <f>IF(Ventes[[#This Row],[Sale_Date]]=Ventes[[#This Row],[Sale_Date]],"ID_V "&amp;TEXT(B516,"YYYY MMDD")&amp;"-"&amp;TEXT(ROW(),"000"),"ID…")</f>
        <v>ID_V YYYY 03DD-516</v>
      </c>
      <c r="B516" s="26">
        <f t="shared" si="16"/>
        <v>45375</v>
      </c>
      <c r="C516" t="str">
        <f>_xlfn.XLOOKUP(Ventes[[#This Row],[Product_Name]],Tab_Produits[Product_Line],Tab_Produits[ID_Product],"Choisir Votre Produit")</f>
        <v>ID_P Hom 0003</v>
      </c>
      <c r="D516" s="27" t="s">
        <v>512</v>
      </c>
      <c r="E516" s="27" t="str">
        <f>+Tab_Clients[[#This Row],[Client_Name]]</f>
        <v>Ananya Malhotra</v>
      </c>
      <c r="F516" s="27" t="str">
        <f>_xlfn.XLOOKUP(Ventes[[#This Row],[Client_Name]],Tab_Clients[Client_Name],Tab_Clients[Customer Type],"Nouveau")</f>
        <v>Member</v>
      </c>
      <c r="G516" s="28">
        <v>1</v>
      </c>
      <c r="H516" s="6">
        <f>_xlfn.XLOOKUP(Ventes[[#This Row],[Product_Name]],Tab_Produits[Product_Line],Tab_Produits[Coût_Unitaire],"0")</f>
        <v>73.56</v>
      </c>
      <c r="I516" s="2">
        <f t="shared" si="17"/>
        <v>73.56</v>
      </c>
      <c r="J516" s="2">
        <f>IF(AND(WORKDAY(Ventes[[#This Row],[Sale_Date]],2)&gt;=5,Ventes[[#This Row],[Quantity]]&gt;=7,+Ventes[[#This Row],[Customer Type]]="Member"),-Ventes[[#This Row],[Prix_Vente]]*TX_Remise,0)</f>
        <v>0</v>
      </c>
      <c r="K516" s="2">
        <f>IF(AND(WEEKDAY(Ventes[[#This Row],[Sale_Date]],2)=7, Ventes[[#This Row],[Product_Price]]&gt;7), Ventes[[#This Row],[Prix_Vente]]*TauxMaj, 0)</f>
        <v>1.4712000000000001</v>
      </c>
      <c r="L516" s="2">
        <f>SUM(Ventes[[#This Row],[Prix_Vente]:[Majoration]])</f>
        <v>75.031199999999998</v>
      </c>
      <c r="M516" s="2">
        <f xml:space="preserve"> Ventes[[#This Row],[Prix de Vente HT]]*Tx_TVA</f>
        <v>14.443505999999999</v>
      </c>
      <c r="N516" s="2">
        <f>+Ventes[[#This Row],[Prix de Vente HT]]+Ventes[[#This Row],[Montant TVA]]</f>
        <v>89.474705999999998</v>
      </c>
    </row>
    <row r="517" spans="1:14">
      <c r="A517" t="str">
        <f>IF(Ventes[[#This Row],[Sale_Date]]=Ventes[[#This Row],[Sale_Date]],"ID_V "&amp;TEXT(B517,"YYYY MMDD")&amp;"-"&amp;TEXT(ROW(),"000"),"ID…")</f>
        <v>ID_V YYYY 03DD-517</v>
      </c>
      <c r="B517" s="26">
        <f t="shared" si="16"/>
        <v>45375</v>
      </c>
      <c r="C517" t="str">
        <f>_xlfn.XLOOKUP(Ventes[[#This Row],[Product_Name]],Tab_Produits[Product_Line],Tab_Produits[ID_Product],"Choisir Votre Produit")</f>
        <v>ID_P Hea 0001</v>
      </c>
      <c r="D517" s="27" t="s">
        <v>510</v>
      </c>
      <c r="E517" s="27" t="str">
        <f>+Tab_Clients[[#This Row],[Client_Name]]</f>
        <v>Sunil Sharma</v>
      </c>
      <c r="F517" s="27" t="str">
        <f>_xlfn.XLOOKUP(Ventes[[#This Row],[Client_Name]],Tab_Clients[Client_Name],Tab_Clients[Customer Type],"Nouveau")</f>
        <v>Member</v>
      </c>
      <c r="G517" s="28">
        <v>9</v>
      </c>
      <c r="H517" s="6">
        <f>_xlfn.XLOOKUP(Ventes[[#This Row],[Product_Name]],Tab_Produits[Product_Line],Tab_Produits[Coût_Unitaire],"0")</f>
        <v>74.69</v>
      </c>
      <c r="I517" s="2">
        <f t="shared" si="17"/>
        <v>672.21</v>
      </c>
      <c r="J517" s="2">
        <f>IF(AND(WORKDAY(Ventes[[#This Row],[Sale_Date]],2)&gt;=5,Ventes[[#This Row],[Quantity]]&gt;=7,+Ventes[[#This Row],[Customer Type]]="Member"),-Ventes[[#This Row],[Prix_Vente]]*TX_Remise,0)</f>
        <v>-168.05250000000001</v>
      </c>
      <c r="K517" s="2">
        <f>IF(AND(WEEKDAY(Ventes[[#This Row],[Sale_Date]],2)=7, Ventes[[#This Row],[Product_Price]]&gt;7), Ventes[[#This Row],[Prix_Vente]]*TauxMaj, 0)</f>
        <v>13.4442</v>
      </c>
      <c r="L517" s="2">
        <f>SUM(Ventes[[#This Row],[Prix_Vente]:[Majoration]])</f>
        <v>517.60170000000005</v>
      </c>
      <c r="M517" s="2">
        <f xml:space="preserve"> Ventes[[#This Row],[Prix de Vente HT]]*Tx_TVA</f>
        <v>99.638327250000017</v>
      </c>
      <c r="N517" s="2">
        <f>+Ventes[[#This Row],[Prix de Vente HT]]+Ventes[[#This Row],[Montant TVA]]</f>
        <v>617.24002725000003</v>
      </c>
    </row>
    <row r="518" spans="1:14">
      <c r="A518" t="str">
        <f>IF(Ventes[[#This Row],[Sale_Date]]=Ventes[[#This Row],[Sale_Date]],"ID_V "&amp;TEXT(B518,"YYYY MMDD")&amp;"-"&amp;TEXT(ROW(),"000"),"ID…")</f>
        <v>ID_V YYYY 03DD-518</v>
      </c>
      <c r="B518" s="26">
        <f t="shared" si="16"/>
        <v>45376</v>
      </c>
      <c r="C518" t="str">
        <f>_xlfn.XLOOKUP(Ventes[[#This Row],[Product_Name]],Tab_Produits[Product_Line],Tab_Produits[ID_Product],"Choisir Votre Produit")</f>
        <v>ID_P Foo 0004</v>
      </c>
      <c r="D518" s="27" t="s">
        <v>513</v>
      </c>
      <c r="E518" s="27" t="str">
        <f>+Tab_Clients[[#This Row],[Client_Name]]</f>
        <v>Amit Das</v>
      </c>
      <c r="F518" s="27" t="str">
        <f>_xlfn.XLOOKUP(Ventes[[#This Row],[Client_Name]],Tab_Clients[Client_Name],Tab_Clients[Customer Type],"Nouveau")</f>
        <v>Member</v>
      </c>
      <c r="G518" s="28">
        <v>5</v>
      </c>
      <c r="H518" s="6">
        <f>_xlfn.XLOOKUP(Ventes[[#This Row],[Product_Name]],Tab_Produits[Product_Line],Tab_Produits[Coût_Unitaire],"0")</f>
        <v>54.84</v>
      </c>
      <c r="I518" s="2">
        <f t="shared" si="17"/>
        <v>274.20000000000005</v>
      </c>
      <c r="J518" s="2">
        <f>IF(AND(WORKDAY(Ventes[[#This Row],[Sale_Date]],2)&gt;=5,Ventes[[#This Row],[Quantity]]&gt;=7,+Ventes[[#This Row],[Customer Type]]="Member"),-Ventes[[#This Row],[Prix_Vente]]*TX_Remise,0)</f>
        <v>0</v>
      </c>
      <c r="K518" s="2">
        <f>IF(AND(WEEKDAY(Ventes[[#This Row],[Sale_Date]],2)=7, Ventes[[#This Row],[Product_Price]]&gt;7), Ventes[[#This Row],[Prix_Vente]]*TauxMaj, 0)</f>
        <v>0</v>
      </c>
      <c r="L518" s="2">
        <f>SUM(Ventes[[#This Row],[Prix_Vente]:[Majoration]])</f>
        <v>274.20000000000005</v>
      </c>
      <c r="M518" s="2">
        <f xml:space="preserve"> Ventes[[#This Row],[Prix de Vente HT]]*Tx_TVA</f>
        <v>52.783500000000011</v>
      </c>
      <c r="N518" s="2">
        <f>+Ventes[[#This Row],[Prix de Vente HT]]+Ventes[[#This Row],[Montant TVA]]</f>
        <v>326.98350000000005</v>
      </c>
    </row>
    <row r="519" spans="1:14">
      <c r="A519" t="str">
        <f>IF(Ventes[[#This Row],[Sale_Date]]=Ventes[[#This Row],[Sale_Date]],"ID_V "&amp;TEXT(B519,"YYYY MMDD")&amp;"-"&amp;TEXT(ROW(),"000"),"ID…")</f>
        <v>ID_V YYYY 03DD-519</v>
      </c>
      <c r="B519" s="26">
        <f t="shared" si="16"/>
        <v>45376</v>
      </c>
      <c r="C519" t="str">
        <f>_xlfn.XLOOKUP(Ventes[[#This Row],[Product_Name]],Tab_Produits[Product_Line],Tab_Produits[ID_Product],"Choisir Votre Produit")</f>
        <v>ID_P Hom 0003</v>
      </c>
      <c r="D519" s="27" t="s">
        <v>512</v>
      </c>
      <c r="E519" s="27" t="str">
        <f>+Tab_Clients[[#This Row],[Client_Name]]</f>
        <v>Priya Bansal</v>
      </c>
      <c r="F519" s="27" t="str">
        <f>_xlfn.XLOOKUP(Ventes[[#This Row],[Client_Name]],Tab_Clients[Client_Name],Tab_Clients[Customer Type],"Nouveau")</f>
        <v>Member</v>
      </c>
      <c r="G519" s="28">
        <v>9</v>
      </c>
      <c r="H519" s="6">
        <f>_xlfn.XLOOKUP(Ventes[[#This Row],[Product_Name]],Tab_Produits[Product_Line],Tab_Produits[Coût_Unitaire],"0")</f>
        <v>73.56</v>
      </c>
      <c r="I519" s="2">
        <f t="shared" si="17"/>
        <v>662.04</v>
      </c>
      <c r="J519" s="2">
        <f>IF(AND(WORKDAY(Ventes[[#This Row],[Sale_Date]],2)&gt;=5,Ventes[[#This Row],[Quantity]]&gt;=7,+Ventes[[#This Row],[Customer Type]]="Member"),-Ventes[[#This Row],[Prix_Vente]]*TX_Remise,0)</f>
        <v>-165.51</v>
      </c>
      <c r="K519" s="2">
        <f>IF(AND(WEEKDAY(Ventes[[#This Row],[Sale_Date]],2)=7, Ventes[[#This Row],[Product_Price]]&gt;7), Ventes[[#This Row],[Prix_Vente]]*TauxMaj, 0)</f>
        <v>0</v>
      </c>
      <c r="L519" s="2">
        <f>SUM(Ventes[[#This Row],[Prix_Vente]:[Majoration]])</f>
        <v>496.53</v>
      </c>
      <c r="M519" s="2">
        <f xml:space="preserve"> Ventes[[#This Row],[Prix de Vente HT]]*Tx_TVA</f>
        <v>95.582025000000002</v>
      </c>
      <c r="N519" s="2">
        <f>+Ventes[[#This Row],[Prix de Vente HT]]+Ventes[[#This Row],[Montant TVA]]</f>
        <v>592.11202500000002</v>
      </c>
    </row>
    <row r="520" spans="1:14">
      <c r="A520" t="str">
        <f>IF(Ventes[[#This Row],[Sale_Date]]=Ventes[[#This Row],[Sale_Date]],"ID_V "&amp;TEXT(B520,"YYYY MMDD")&amp;"-"&amp;TEXT(ROW(),"000"),"ID…")</f>
        <v>ID_V YYYY 03DD-520</v>
      </c>
      <c r="B520" s="26">
        <f t="shared" si="16"/>
        <v>45376</v>
      </c>
      <c r="C520" t="str">
        <f>_xlfn.XLOOKUP(Ventes[[#This Row],[Product_Name]],Tab_Produits[Product_Line],Tab_Produits[ID_Product],"Choisir Votre Produit")</f>
        <v>ID_P Hom 0003</v>
      </c>
      <c r="D520" s="27" t="s">
        <v>512</v>
      </c>
      <c r="E520" s="27" t="str">
        <f>+Tab_Clients[[#This Row],[Client_Name]]</f>
        <v>Raj Malhotra</v>
      </c>
      <c r="F520" s="27" t="str">
        <f>_xlfn.XLOOKUP(Ventes[[#This Row],[Client_Name]],Tab_Clients[Client_Name],Tab_Clients[Customer Type],"Nouveau")</f>
        <v>Member</v>
      </c>
      <c r="G520" s="28">
        <v>8</v>
      </c>
      <c r="H520" s="6">
        <f>_xlfn.XLOOKUP(Ventes[[#This Row],[Product_Name]],Tab_Produits[Product_Line],Tab_Produits[Coût_Unitaire],"0")</f>
        <v>73.56</v>
      </c>
      <c r="I520" s="2">
        <f t="shared" si="17"/>
        <v>588.48</v>
      </c>
      <c r="J520" s="2">
        <f>IF(AND(WORKDAY(Ventes[[#This Row],[Sale_Date]],2)&gt;=5,Ventes[[#This Row],[Quantity]]&gt;=7,+Ventes[[#This Row],[Customer Type]]="Member"),-Ventes[[#This Row],[Prix_Vente]]*TX_Remise,0)</f>
        <v>-147.12</v>
      </c>
      <c r="K520" s="2">
        <f>IF(AND(WEEKDAY(Ventes[[#This Row],[Sale_Date]],2)=7, Ventes[[#This Row],[Product_Price]]&gt;7), Ventes[[#This Row],[Prix_Vente]]*TauxMaj, 0)</f>
        <v>0</v>
      </c>
      <c r="L520" s="2">
        <f>SUM(Ventes[[#This Row],[Prix_Vente]:[Majoration]])</f>
        <v>441.36</v>
      </c>
      <c r="M520" s="2">
        <f xml:space="preserve"> Ventes[[#This Row],[Prix de Vente HT]]*Tx_TVA</f>
        <v>84.961800000000011</v>
      </c>
      <c r="N520" s="2">
        <f>+Ventes[[#This Row],[Prix de Vente HT]]+Ventes[[#This Row],[Montant TVA]]</f>
        <v>526.32180000000005</v>
      </c>
    </row>
    <row r="521" spans="1:14">
      <c r="A521" t="str">
        <f>IF(Ventes[[#This Row],[Sale_Date]]=Ventes[[#This Row],[Sale_Date]],"ID_V "&amp;TEXT(B521,"YYYY MMDD")&amp;"-"&amp;TEXT(ROW(),"000"),"ID…")</f>
        <v>ID_V YYYY 03DD-521</v>
      </c>
      <c r="B521" s="26">
        <f t="shared" si="16"/>
        <v>45376</v>
      </c>
      <c r="C521" t="str">
        <f>_xlfn.XLOOKUP(Ventes[[#This Row],[Product_Name]],Tab_Produits[Product_Line],Tab_Produits[ID_Product],"Choisir Votre Produit")</f>
        <v>ID_P Hea 0001</v>
      </c>
      <c r="D521" s="27" t="s">
        <v>510</v>
      </c>
      <c r="E521" s="27" t="str">
        <f>+Tab_Clients[[#This Row],[Client_Name]]</f>
        <v>Deepak Iyer</v>
      </c>
      <c r="F521" s="27" t="str">
        <f>_xlfn.XLOOKUP(Ventes[[#This Row],[Client_Name]],Tab_Clients[Client_Name],Tab_Clients[Customer Type],"Nouveau")</f>
        <v>Member</v>
      </c>
      <c r="G521" s="28">
        <v>2</v>
      </c>
      <c r="H521" s="6">
        <f>_xlfn.XLOOKUP(Ventes[[#This Row],[Product_Name]],Tab_Produits[Product_Line],Tab_Produits[Coût_Unitaire],"0")</f>
        <v>74.69</v>
      </c>
      <c r="I521" s="2">
        <f t="shared" si="17"/>
        <v>149.38</v>
      </c>
      <c r="J521" s="2">
        <f>IF(AND(WORKDAY(Ventes[[#This Row],[Sale_Date]],2)&gt;=5,Ventes[[#This Row],[Quantity]]&gt;=7,+Ventes[[#This Row],[Customer Type]]="Member"),-Ventes[[#This Row],[Prix_Vente]]*TX_Remise,0)</f>
        <v>0</v>
      </c>
      <c r="K521" s="2">
        <f>IF(AND(WEEKDAY(Ventes[[#This Row],[Sale_Date]],2)=7, Ventes[[#This Row],[Product_Price]]&gt;7), Ventes[[#This Row],[Prix_Vente]]*TauxMaj, 0)</f>
        <v>0</v>
      </c>
      <c r="L521" s="2">
        <f>SUM(Ventes[[#This Row],[Prix_Vente]:[Majoration]])</f>
        <v>149.38</v>
      </c>
      <c r="M521" s="2">
        <f xml:space="preserve"> Ventes[[#This Row],[Prix de Vente HT]]*Tx_TVA</f>
        <v>28.755649999999999</v>
      </c>
      <c r="N521" s="2">
        <f>+Ventes[[#This Row],[Prix de Vente HT]]+Ventes[[#This Row],[Montant TVA]]</f>
        <v>178.13565</v>
      </c>
    </row>
    <row r="522" spans="1:14">
      <c r="A522" t="str">
        <f>IF(Ventes[[#This Row],[Sale_Date]]=Ventes[[#This Row],[Sale_Date]],"ID_V "&amp;TEXT(B522,"YYYY MMDD")&amp;"-"&amp;TEXT(ROW(),"000"),"ID…")</f>
        <v>ID_V YYYY 03DD-522</v>
      </c>
      <c r="B522" s="26">
        <f t="shared" si="16"/>
        <v>45377</v>
      </c>
      <c r="C522" t="str">
        <f>_xlfn.XLOOKUP(Ventes[[#This Row],[Product_Name]],Tab_Produits[Product_Line],Tab_Produits[ID_Product],"Choisir Votre Produit")</f>
        <v>ID_P Foo 0004</v>
      </c>
      <c r="D522" s="27" t="s">
        <v>513</v>
      </c>
      <c r="E522" s="27" t="str">
        <f>+Tab_Clients[[#This Row],[Client_Name]]</f>
        <v>Rahul Joshi</v>
      </c>
      <c r="F522" s="27" t="str">
        <f>_xlfn.XLOOKUP(Ventes[[#This Row],[Client_Name]],Tab_Clients[Client_Name],Tab_Clients[Customer Type],"Nouveau")</f>
        <v>Member</v>
      </c>
      <c r="G522" s="28">
        <v>5</v>
      </c>
      <c r="H522" s="6">
        <f>_xlfn.XLOOKUP(Ventes[[#This Row],[Product_Name]],Tab_Produits[Product_Line],Tab_Produits[Coût_Unitaire],"0")</f>
        <v>54.84</v>
      </c>
      <c r="I522" s="2">
        <f t="shared" si="17"/>
        <v>274.20000000000005</v>
      </c>
      <c r="J522" s="2">
        <f>IF(AND(WORKDAY(Ventes[[#This Row],[Sale_Date]],2)&gt;=5,Ventes[[#This Row],[Quantity]]&gt;=7,+Ventes[[#This Row],[Customer Type]]="Member"),-Ventes[[#This Row],[Prix_Vente]]*TX_Remise,0)</f>
        <v>0</v>
      </c>
      <c r="K522" s="2">
        <f>IF(AND(WEEKDAY(Ventes[[#This Row],[Sale_Date]],2)=7, Ventes[[#This Row],[Product_Price]]&gt;7), Ventes[[#This Row],[Prix_Vente]]*TauxMaj, 0)</f>
        <v>0</v>
      </c>
      <c r="L522" s="2">
        <f>SUM(Ventes[[#This Row],[Prix_Vente]:[Majoration]])</f>
        <v>274.20000000000005</v>
      </c>
      <c r="M522" s="2">
        <f xml:space="preserve"> Ventes[[#This Row],[Prix de Vente HT]]*Tx_TVA</f>
        <v>52.783500000000011</v>
      </c>
      <c r="N522" s="2">
        <f>+Ventes[[#This Row],[Prix de Vente HT]]+Ventes[[#This Row],[Montant TVA]]</f>
        <v>326.98350000000005</v>
      </c>
    </row>
    <row r="523" spans="1:14">
      <c r="A523" t="str">
        <f>IF(Ventes[[#This Row],[Sale_Date]]=Ventes[[#This Row],[Sale_Date]],"ID_V "&amp;TEXT(B523,"YYYY MMDD")&amp;"-"&amp;TEXT(ROW(),"000"),"ID…")</f>
        <v>ID_V YYYY 03DD-523</v>
      </c>
      <c r="B523" s="26">
        <f t="shared" si="16"/>
        <v>45377</v>
      </c>
      <c r="C523" t="str">
        <f>_xlfn.XLOOKUP(Ventes[[#This Row],[Product_Name]],Tab_Produits[Product_Line],Tab_Produits[ID_Product],"Choisir Votre Produit")</f>
        <v>ID_P Hom 0003</v>
      </c>
      <c r="D523" s="27" t="s">
        <v>512</v>
      </c>
      <c r="E523" s="27" t="str">
        <f>+Tab_Clients[[#This Row],[Client_Name]]</f>
        <v>Ajay Malhotra</v>
      </c>
      <c r="F523" s="27" t="str">
        <f>_xlfn.XLOOKUP(Ventes[[#This Row],[Client_Name]],Tab_Clients[Client_Name],Tab_Clients[Customer Type],"Nouveau")</f>
        <v>Normal</v>
      </c>
      <c r="G523" s="28">
        <v>8</v>
      </c>
      <c r="H523" s="6">
        <f>_xlfn.XLOOKUP(Ventes[[#This Row],[Product_Name]],Tab_Produits[Product_Line],Tab_Produits[Coût_Unitaire],"0")</f>
        <v>73.56</v>
      </c>
      <c r="I523" s="2">
        <f t="shared" si="17"/>
        <v>588.48</v>
      </c>
      <c r="J523" s="2">
        <f>IF(AND(WORKDAY(Ventes[[#This Row],[Sale_Date]],2)&gt;=5,Ventes[[#This Row],[Quantity]]&gt;=7,+Ventes[[#This Row],[Customer Type]]="Member"),-Ventes[[#This Row],[Prix_Vente]]*TX_Remise,0)</f>
        <v>0</v>
      </c>
      <c r="K523" s="2">
        <f>IF(AND(WEEKDAY(Ventes[[#This Row],[Sale_Date]],2)=7, Ventes[[#This Row],[Product_Price]]&gt;7), Ventes[[#This Row],[Prix_Vente]]*TauxMaj, 0)</f>
        <v>0</v>
      </c>
      <c r="L523" s="2">
        <f>SUM(Ventes[[#This Row],[Prix_Vente]:[Majoration]])</f>
        <v>588.48</v>
      </c>
      <c r="M523" s="2">
        <f xml:space="preserve"> Ventes[[#This Row],[Prix de Vente HT]]*Tx_TVA</f>
        <v>113.28240000000001</v>
      </c>
      <c r="N523" s="2">
        <f>+Ventes[[#This Row],[Prix de Vente HT]]+Ventes[[#This Row],[Montant TVA]]</f>
        <v>701.76240000000007</v>
      </c>
    </row>
    <row r="524" spans="1:14">
      <c r="A524" t="str">
        <f>IF(Ventes[[#This Row],[Sale_Date]]=Ventes[[#This Row],[Sale_Date]],"ID_V "&amp;TEXT(B524,"YYYY MMDD")&amp;"-"&amp;TEXT(ROW(),"000"),"ID…")</f>
        <v>ID_V YYYY 03DD-524</v>
      </c>
      <c r="B524" s="26">
        <f t="shared" si="16"/>
        <v>45377</v>
      </c>
      <c r="C524" t="str">
        <f>_xlfn.XLOOKUP(Ventes[[#This Row],[Product_Name]],Tab_Produits[Product_Line],Tab_Produits[ID_Product],"Choisir Votre Produit")</f>
        <v>ID_P Hom 0003</v>
      </c>
      <c r="D524" s="27" t="s">
        <v>512</v>
      </c>
      <c r="E524" s="27" t="str">
        <f>+Tab_Clients[[#This Row],[Client_Name]]</f>
        <v>Aarav Mehta</v>
      </c>
      <c r="F524" s="27" t="str">
        <f>_xlfn.XLOOKUP(Ventes[[#This Row],[Client_Name]],Tab_Clients[Client_Name],Tab_Clients[Customer Type],"Nouveau")</f>
        <v>Member</v>
      </c>
      <c r="G524" s="28">
        <v>2</v>
      </c>
      <c r="H524" s="6">
        <f>_xlfn.XLOOKUP(Ventes[[#This Row],[Product_Name]],Tab_Produits[Product_Line],Tab_Produits[Coût_Unitaire],"0")</f>
        <v>73.56</v>
      </c>
      <c r="I524" s="2">
        <f t="shared" si="17"/>
        <v>147.12</v>
      </c>
      <c r="J524" s="2">
        <f>IF(AND(WORKDAY(Ventes[[#This Row],[Sale_Date]],2)&gt;=5,Ventes[[#This Row],[Quantity]]&gt;=7,+Ventes[[#This Row],[Customer Type]]="Member"),-Ventes[[#This Row],[Prix_Vente]]*TX_Remise,0)</f>
        <v>0</v>
      </c>
      <c r="K524" s="2">
        <f>IF(AND(WEEKDAY(Ventes[[#This Row],[Sale_Date]],2)=7, Ventes[[#This Row],[Product_Price]]&gt;7), Ventes[[#This Row],[Prix_Vente]]*TauxMaj, 0)</f>
        <v>0</v>
      </c>
      <c r="L524" s="2">
        <f>SUM(Ventes[[#This Row],[Prix_Vente]:[Majoration]])</f>
        <v>147.12</v>
      </c>
      <c r="M524" s="2">
        <f xml:space="preserve"> Ventes[[#This Row],[Prix de Vente HT]]*Tx_TVA</f>
        <v>28.320600000000002</v>
      </c>
      <c r="N524" s="2">
        <f>+Ventes[[#This Row],[Prix de Vente HT]]+Ventes[[#This Row],[Montant TVA]]</f>
        <v>175.44060000000002</v>
      </c>
    </row>
    <row r="525" spans="1:14">
      <c r="A525" t="str">
        <f>IF(Ventes[[#This Row],[Sale_Date]]=Ventes[[#This Row],[Sale_Date]],"ID_V "&amp;TEXT(B525,"YYYY MMDD")&amp;"-"&amp;TEXT(ROW(),"000"),"ID…")</f>
        <v>ID_V YYYY 03DD-525</v>
      </c>
      <c r="B525" s="26">
        <f t="shared" si="16"/>
        <v>45377</v>
      </c>
      <c r="C525" t="str">
        <f>_xlfn.XLOOKUP(Ventes[[#This Row],[Product_Name]],Tab_Produits[Product_Line],Tab_Produits[ID_Product],"Choisir Votre Produit")</f>
        <v>ID_P Hea 0001</v>
      </c>
      <c r="D525" s="27" t="s">
        <v>510</v>
      </c>
      <c r="E525" s="27" t="str">
        <f>+Tab_Clients[[#This Row],[Client_Name]]</f>
        <v>Nikhil Iyer</v>
      </c>
      <c r="F525" s="27" t="str">
        <f>_xlfn.XLOOKUP(Ventes[[#This Row],[Client_Name]],Tab_Clients[Client_Name],Tab_Clients[Customer Type],"Nouveau")</f>
        <v>Member</v>
      </c>
      <c r="G525" s="28">
        <v>2</v>
      </c>
      <c r="H525" s="6">
        <f>_xlfn.XLOOKUP(Ventes[[#This Row],[Product_Name]],Tab_Produits[Product_Line],Tab_Produits[Coût_Unitaire],"0")</f>
        <v>74.69</v>
      </c>
      <c r="I525" s="2">
        <f t="shared" si="17"/>
        <v>149.38</v>
      </c>
      <c r="J525" s="2">
        <f>IF(AND(WORKDAY(Ventes[[#This Row],[Sale_Date]],2)&gt;=5,Ventes[[#This Row],[Quantity]]&gt;=7,+Ventes[[#This Row],[Customer Type]]="Member"),-Ventes[[#This Row],[Prix_Vente]]*TX_Remise,0)</f>
        <v>0</v>
      </c>
      <c r="K525" s="2">
        <f>IF(AND(WEEKDAY(Ventes[[#This Row],[Sale_Date]],2)=7, Ventes[[#This Row],[Product_Price]]&gt;7), Ventes[[#This Row],[Prix_Vente]]*TauxMaj, 0)</f>
        <v>0</v>
      </c>
      <c r="L525" s="2">
        <f>SUM(Ventes[[#This Row],[Prix_Vente]:[Majoration]])</f>
        <v>149.38</v>
      </c>
      <c r="M525" s="2">
        <f xml:space="preserve"> Ventes[[#This Row],[Prix de Vente HT]]*Tx_TVA</f>
        <v>28.755649999999999</v>
      </c>
      <c r="N525" s="2">
        <f>+Ventes[[#This Row],[Prix de Vente HT]]+Ventes[[#This Row],[Montant TVA]]</f>
        <v>178.13565</v>
      </c>
    </row>
    <row r="526" spans="1:14">
      <c r="A526" t="str">
        <f>IF(Ventes[[#This Row],[Sale_Date]]=Ventes[[#This Row],[Sale_Date]],"ID_V "&amp;TEXT(B526,"YYYY MMDD")&amp;"-"&amp;TEXT(ROW(),"000"),"ID…")</f>
        <v>ID_V YYYY 03DD-526</v>
      </c>
      <c r="B526" s="26">
        <f t="shared" si="16"/>
        <v>45378</v>
      </c>
      <c r="C526" t="str">
        <f>_xlfn.XLOOKUP(Ventes[[#This Row],[Product_Name]],Tab_Produits[Product_Line],Tab_Produits[ID_Product],"Choisir Votre Produit")</f>
        <v>ID_P Foo 0004</v>
      </c>
      <c r="D526" s="27" t="s">
        <v>513</v>
      </c>
      <c r="E526" s="27" t="str">
        <f>+Tab_Clients[[#This Row],[Client_Name]]</f>
        <v>Vikram Rao</v>
      </c>
      <c r="F526" s="27" t="str">
        <f>_xlfn.XLOOKUP(Ventes[[#This Row],[Client_Name]],Tab_Clients[Client_Name],Tab_Clients[Customer Type],"Nouveau")</f>
        <v>Member</v>
      </c>
      <c r="G526" s="28">
        <v>9</v>
      </c>
      <c r="H526" s="6">
        <f>_xlfn.XLOOKUP(Ventes[[#This Row],[Product_Name]],Tab_Produits[Product_Line],Tab_Produits[Coût_Unitaire],"0")</f>
        <v>54.84</v>
      </c>
      <c r="I526" s="2">
        <f t="shared" si="17"/>
        <v>493.56000000000006</v>
      </c>
      <c r="J526" s="2">
        <f>IF(AND(WORKDAY(Ventes[[#This Row],[Sale_Date]],2)&gt;=5,Ventes[[#This Row],[Quantity]]&gt;=7,+Ventes[[#This Row],[Customer Type]]="Member"),-Ventes[[#This Row],[Prix_Vente]]*TX_Remise,0)</f>
        <v>-123.39000000000001</v>
      </c>
      <c r="K526" s="2">
        <f>IF(AND(WEEKDAY(Ventes[[#This Row],[Sale_Date]],2)=7, Ventes[[#This Row],[Product_Price]]&gt;7), Ventes[[#This Row],[Prix_Vente]]*TauxMaj, 0)</f>
        <v>0</v>
      </c>
      <c r="L526" s="2">
        <f>SUM(Ventes[[#This Row],[Prix_Vente]:[Majoration]])</f>
        <v>370.17000000000007</v>
      </c>
      <c r="M526" s="2">
        <f xml:space="preserve"> Ventes[[#This Row],[Prix de Vente HT]]*Tx_TVA</f>
        <v>71.257725000000022</v>
      </c>
      <c r="N526" s="2">
        <f>+Ventes[[#This Row],[Prix de Vente HT]]+Ventes[[#This Row],[Montant TVA]]</f>
        <v>441.42772500000012</v>
      </c>
    </row>
    <row r="527" spans="1:14">
      <c r="A527" t="str">
        <f>IF(Ventes[[#This Row],[Sale_Date]]=Ventes[[#This Row],[Sale_Date]],"ID_V "&amp;TEXT(B527,"YYYY MMDD")&amp;"-"&amp;TEXT(ROW(),"000"),"ID…")</f>
        <v>ID_V YYYY 03DD-527</v>
      </c>
      <c r="B527" s="26">
        <f t="shared" si="16"/>
        <v>45378</v>
      </c>
      <c r="C527" t="str">
        <f>_xlfn.XLOOKUP(Ventes[[#This Row],[Product_Name]],Tab_Produits[Product_Line],Tab_Produits[ID_Product],"Choisir Votre Produit")</f>
        <v>ID_P Hom 0003</v>
      </c>
      <c r="D527" s="27" t="s">
        <v>512</v>
      </c>
      <c r="E527" s="27" t="str">
        <f>+Tab_Clients[[#This Row],[Client_Name]]</f>
        <v>Ashok Rao</v>
      </c>
      <c r="F527" s="27" t="str">
        <f>_xlfn.XLOOKUP(Ventes[[#This Row],[Client_Name]],Tab_Clients[Client_Name],Tab_Clients[Customer Type],"Nouveau")</f>
        <v>Normal</v>
      </c>
      <c r="G527" s="28">
        <v>6</v>
      </c>
      <c r="H527" s="6">
        <f>_xlfn.XLOOKUP(Ventes[[#This Row],[Product_Name]],Tab_Produits[Product_Line],Tab_Produits[Coût_Unitaire],"0")</f>
        <v>73.56</v>
      </c>
      <c r="I527" s="2">
        <f t="shared" si="17"/>
        <v>441.36</v>
      </c>
      <c r="J527" s="2">
        <f>IF(AND(WORKDAY(Ventes[[#This Row],[Sale_Date]],2)&gt;=5,Ventes[[#This Row],[Quantity]]&gt;=7,+Ventes[[#This Row],[Customer Type]]="Member"),-Ventes[[#This Row],[Prix_Vente]]*TX_Remise,0)</f>
        <v>0</v>
      </c>
      <c r="K527" s="2">
        <f>IF(AND(WEEKDAY(Ventes[[#This Row],[Sale_Date]],2)=7, Ventes[[#This Row],[Product_Price]]&gt;7), Ventes[[#This Row],[Prix_Vente]]*TauxMaj, 0)</f>
        <v>0</v>
      </c>
      <c r="L527" s="2">
        <f>SUM(Ventes[[#This Row],[Prix_Vente]:[Majoration]])</f>
        <v>441.36</v>
      </c>
      <c r="M527" s="2">
        <f xml:space="preserve"> Ventes[[#This Row],[Prix de Vente HT]]*Tx_TVA</f>
        <v>84.961800000000011</v>
      </c>
      <c r="N527" s="2">
        <f>+Ventes[[#This Row],[Prix de Vente HT]]+Ventes[[#This Row],[Montant TVA]]</f>
        <v>526.32180000000005</v>
      </c>
    </row>
    <row r="528" spans="1:14">
      <c r="A528" t="str">
        <f>IF(Ventes[[#This Row],[Sale_Date]]=Ventes[[#This Row],[Sale_Date]],"ID_V "&amp;TEXT(B528,"YYYY MMDD")&amp;"-"&amp;TEXT(ROW(),"000"),"ID…")</f>
        <v>ID_V YYYY 03DD-528</v>
      </c>
      <c r="B528" s="26">
        <f t="shared" si="16"/>
        <v>45378</v>
      </c>
      <c r="C528" t="str">
        <f>_xlfn.XLOOKUP(Ventes[[#This Row],[Product_Name]],Tab_Produits[Product_Line],Tab_Produits[ID_Product],"Choisir Votre Produit")</f>
        <v>ID_P Hom 0003</v>
      </c>
      <c r="D528" s="27" t="s">
        <v>512</v>
      </c>
      <c r="E528" s="27" t="str">
        <f>+Tab_Clients[[#This Row],[Client_Name]]</f>
        <v>Raj Kapoor</v>
      </c>
      <c r="F528" s="27" t="str">
        <f>_xlfn.XLOOKUP(Ventes[[#This Row],[Client_Name]],Tab_Clients[Client_Name],Tab_Clients[Customer Type],"Nouveau")</f>
        <v>Normal</v>
      </c>
      <c r="G528" s="28">
        <v>7</v>
      </c>
      <c r="H528" s="6">
        <f>_xlfn.XLOOKUP(Ventes[[#This Row],[Product_Name]],Tab_Produits[Product_Line],Tab_Produits[Coût_Unitaire],"0")</f>
        <v>73.56</v>
      </c>
      <c r="I528" s="2">
        <f t="shared" si="17"/>
        <v>514.92000000000007</v>
      </c>
      <c r="J528" s="2">
        <f>IF(AND(WORKDAY(Ventes[[#This Row],[Sale_Date]],2)&gt;=5,Ventes[[#This Row],[Quantity]]&gt;=7,+Ventes[[#This Row],[Customer Type]]="Member"),-Ventes[[#This Row],[Prix_Vente]]*TX_Remise,0)</f>
        <v>0</v>
      </c>
      <c r="K528" s="2">
        <f>IF(AND(WEEKDAY(Ventes[[#This Row],[Sale_Date]],2)=7, Ventes[[#This Row],[Product_Price]]&gt;7), Ventes[[#This Row],[Prix_Vente]]*TauxMaj, 0)</f>
        <v>0</v>
      </c>
      <c r="L528" s="2">
        <f>SUM(Ventes[[#This Row],[Prix_Vente]:[Majoration]])</f>
        <v>514.92000000000007</v>
      </c>
      <c r="M528" s="2">
        <f xml:space="preserve"> Ventes[[#This Row],[Prix de Vente HT]]*Tx_TVA</f>
        <v>99.122100000000017</v>
      </c>
      <c r="N528" s="2">
        <f>+Ventes[[#This Row],[Prix de Vente HT]]+Ventes[[#This Row],[Montant TVA]]</f>
        <v>614.04210000000012</v>
      </c>
    </row>
    <row r="529" spans="1:14">
      <c r="A529" t="str">
        <f>IF(Ventes[[#This Row],[Sale_Date]]=Ventes[[#This Row],[Sale_Date]],"ID_V "&amp;TEXT(B529,"YYYY MMDD")&amp;"-"&amp;TEXT(ROW(),"000"),"ID…")</f>
        <v>ID_V YYYY 03DD-529</v>
      </c>
      <c r="B529" s="26">
        <f t="shared" si="16"/>
        <v>45378</v>
      </c>
      <c r="C529" t="str">
        <f>_xlfn.XLOOKUP(Ventes[[#This Row],[Product_Name]],Tab_Produits[Product_Line],Tab_Produits[ID_Product],"Choisir Votre Produit")</f>
        <v>ID_P Hea 0001</v>
      </c>
      <c r="D529" s="27" t="s">
        <v>510</v>
      </c>
      <c r="E529" s="27" t="str">
        <f>+Tab_Clients[[#This Row],[Client_Name]]</f>
        <v>Anil Bansal</v>
      </c>
      <c r="F529" s="27" t="str">
        <f>_xlfn.XLOOKUP(Ventes[[#This Row],[Client_Name]],Tab_Clients[Client_Name],Tab_Clients[Customer Type],"Nouveau")</f>
        <v>Normal</v>
      </c>
      <c r="G529" s="28">
        <v>1</v>
      </c>
      <c r="H529" s="6">
        <f>_xlfn.XLOOKUP(Ventes[[#This Row],[Product_Name]],Tab_Produits[Product_Line],Tab_Produits[Coût_Unitaire],"0")</f>
        <v>74.69</v>
      </c>
      <c r="I529" s="2">
        <f t="shared" si="17"/>
        <v>74.69</v>
      </c>
      <c r="J529" s="2">
        <f>IF(AND(WORKDAY(Ventes[[#This Row],[Sale_Date]],2)&gt;=5,Ventes[[#This Row],[Quantity]]&gt;=7,+Ventes[[#This Row],[Customer Type]]="Member"),-Ventes[[#This Row],[Prix_Vente]]*TX_Remise,0)</f>
        <v>0</v>
      </c>
      <c r="K529" s="2">
        <f>IF(AND(WEEKDAY(Ventes[[#This Row],[Sale_Date]],2)=7, Ventes[[#This Row],[Product_Price]]&gt;7), Ventes[[#This Row],[Prix_Vente]]*TauxMaj, 0)</f>
        <v>0</v>
      </c>
      <c r="L529" s="2">
        <f>SUM(Ventes[[#This Row],[Prix_Vente]:[Majoration]])</f>
        <v>74.69</v>
      </c>
      <c r="M529" s="2">
        <f xml:space="preserve"> Ventes[[#This Row],[Prix de Vente HT]]*Tx_TVA</f>
        <v>14.377825</v>
      </c>
      <c r="N529" s="2">
        <f>+Ventes[[#This Row],[Prix de Vente HT]]+Ventes[[#This Row],[Montant TVA]]</f>
        <v>89.067824999999999</v>
      </c>
    </row>
    <row r="530" spans="1:14">
      <c r="A530" t="str">
        <f>IF(Ventes[[#This Row],[Sale_Date]]=Ventes[[#This Row],[Sale_Date]],"ID_V "&amp;TEXT(B530,"YYYY MMDD")&amp;"-"&amp;TEXT(ROW(),"000"),"ID…")</f>
        <v>ID_V YYYY 03DD-530</v>
      </c>
      <c r="B530" s="26">
        <f t="shared" si="16"/>
        <v>45379</v>
      </c>
      <c r="C530" t="str">
        <f>_xlfn.XLOOKUP(Ventes[[#This Row],[Product_Name]],Tab_Produits[Product_Line],Tab_Produits[ID_Product],"Choisir Votre Produit")</f>
        <v>ID_P Foo 0004</v>
      </c>
      <c r="D530" s="27" t="s">
        <v>513</v>
      </c>
      <c r="E530" s="27" t="str">
        <f>+Tab_Clients[[#This Row],[Client_Name]]</f>
        <v>Raj Patel</v>
      </c>
      <c r="F530" s="27" t="str">
        <f>_xlfn.XLOOKUP(Ventes[[#This Row],[Client_Name]],Tab_Clients[Client_Name],Tab_Clients[Customer Type],"Nouveau")</f>
        <v>Member</v>
      </c>
      <c r="G530" s="28">
        <v>2</v>
      </c>
      <c r="H530" s="6">
        <f>_xlfn.XLOOKUP(Ventes[[#This Row],[Product_Name]],Tab_Produits[Product_Line],Tab_Produits[Coût_Unitaire],"0")</f>
        <v>54.84</v>
      </c>
      <c r="I530" s="2">
        <f t="shared" si="17"/>
        <v>109.68</v>
      </c>
      <c r="J530" s="2">
        <f>IF(AND(WORKDAY(Ventes[[#This Row],[Sale_Date]],2)&gt;=5,Ventes[[#This Row],[Quantity]]&gt;=7,+Ventes[[#This Row],[Customer Type]]="Member"),-Ventes[[#This Row],[Prix_Vente]]*TX_Remise,0)</f>
        <v>0</v>
      </c>
      <c r="K530" s="2">
        <f>IF(AND(WEEKDAY(Ventes[[#This Row],[Sale_Date]],2)=7, Ventes[[#This Row],[Product_Price]]&gt;7), Ventes[[#This Row],[Prix_Vente]]*TauxMaj, 0)</f>
        <v>0</v>
      </c>
      <c r="L530" s="2">
        <f>SUM(Ventes[[#This Row],[Prix_Vente]:[Majoration]])</f>
        <v>109.68</v>
      </c>
      <c r="M530" s="2">
        <f xml:space="preserve"> Ventes[[#This Row],[Prix de Vente HT]]*Tx_TVA</f>
        <v>21.113400000000002</v>
      </c>
      <c r="N530" s="2">
        <f>+Ventes[[#This Row],[Prix de Vente HT]]+Ventes[[#This Row],[Montant TVA]]</f>
        <v>130.79340000000002</v>
      </c>
    </row>
    <row r="531" spans="1:14">
      <c r="A531" t="str">
        <f>IF(Ventes[[#This Row],[Sale_Date]]=Ventes[[#This Row],[Sale_Date]],"ID_V "&amp;TEXT(B531,"YYYY MMDD")&amp;"-"&amp;TEXT(ROW(),"000"),"ID…")</f>
        <v>ID_V YYYY 03DD-531</v>
      </c>
      <c r="B531" s="26">
        <f t="shared" si="16"/>
        <v>45379</v>
      </c>
      <c r="C531" t="str">
        <f>_xlfn.XLOOKUP(Ventes[[#This Row],[Product_Name]],Tab_Produits[Product_Line],Tab_Produits[ID_Product],"Choisir Votre Produit")</f>
        <v>ID_P Hom 0003</v>
      </c>
      <c r="D531" s="27" t="s">
        <v>512</v>
      </c>
      <c r="E531" s="27" t="str">
        <f>+Tab_Clients[[#This Row],[Client_Name]]</f>
        <v>Amit Singh</v>
      </c>
      <c r="F531" s="27" t="str">
        <f>_xlfn.XLOOKUP(Ventes[[#This Row],[Client_Name]],Tab_Clients[Client_Name],Tab_Clients[Customer Type],"Nouveau")</f>
        <v>Member</v>
      </c>
      <c r="G531" s="28">
        <v>2</v>
      </c>
      <c r="H531" s="6">
        <f>_xlfn.XLOOKUP(Ventes[[#This Row],[Product_Name]],Tab_Produits[Product_Line],Tab_Produits[Coût_Unitaire],"0")</f>
        <v>73.56</v>
      </c>
      <c r="I531" s="2">
        <f t="shared" si="17"/>
        <v>147.12</v>
      </c>
      <c r="J531" s="2">
        <f>IF(AND(WORKDAY(Ventes[[#This Row],[Sale_Date]],2)&gt;=5,Ventes[[#This Row],[Quantity]]&gt;=7,+Ventes[[#This Row],[Customer Type]]="Member"),-Ventes[[#This Row],[Prix_Vente]]*TX_Remise,0)</f>
        <v>0</v>
      </c>
      <c r="K531" s="2">
        <f>IF(AND(WEEKDAY(Ventes[[#This Row],[Sale_Date]],2)=7, Ventes[[#This Row],[Product_Price]]&gt;7), Ventes[[#This Row],[Prix_Vente]]*TauxMaj, 0)</f>
        <v>0</v>
      </c>
      <c r="L531" s="2">
        <f>SUM(Ventes[[#This Row],[Prix_Vente]:[Majoration]])</f>
        <v>147.12</v>
      </c>
      <c r="M531" s="2">
        <f xml:space="preserve"> Ventes[[#This Row],[Prix de Vente HT]]*Tx_TVA</f>
        <v>28.320600000000002</v>
      </c>
      <c r="N531" s="2">
        <f>+Ventes[[#This Row],[Prix de Vente HT]]+Ventes[[#This Row],[Montant TVA]]</f>
        <v>175.44060000000002</v>
      </c>
    </row>
    <row r="532" spans="1:14">
      <c r="A532" t="str">
        <f>IF(Ventes[[#This Row],[Sale_Date]]=Ventes[[#This Row],[Sale_Date]],"ID_V "&amp;TEXT(B532,"YYYY MMDD")&amp;"-"&amp;TEXT(ROW(),"000"),"ID…")</f>
        <v>ID_V YYYY 03DD-532</v>
      </c>
      <c r="B532" s="26">
        <f t="shared" si="16"/>
        <v>45379</v>
      </c>
      <c r="C532" t="str">
        <f>_xlfn.XLOOKUP(Ventes[[#This Row],[Product_Name]],Tab_Produits[Product_Line],Tab_Produits[ID_Product],"Choisir Votre Produit")</f>
        <v>ID_P Hom 0003</v>
      </c>
      <c r="D532" s="27" t="s">
        <v>512</v>
      </c>
      <c r="E532" s="27" t="str">
        <f>+Tab_Clients[[#This Row],[Client_Name]]</f>
        <v>Karan Patel</v>
      </c>
      <c r="F532" s="27" t="str">
        <f>_xlfn.XLOOKUP(Ventes[[#This Row],[Client_Name]],Tab_Clients[Client_Name],Tab_Clients[Customer Type],"Nouveau")</f>
        <v>Member</v>
      </c>
      <c r="G532" s="28">
        <v>8</v>
      </c>
      <c r="H532" s="6">
        <f>_xlfn.XLOOKUP(Ventes[[#This Row],[Product_Name]],Tab_Produits[Product_Line],Tab_Produits[Coût_Unitaire],"0")</f>
        <v>73.56</v>
      </c>
      <c r="I532" s="2">
        <f t="shared" si="17"/>
        <v>588.48</v>
      </c>
      <c r="J532" s="2">
        <f>IF(AND(WORKDAY(Ventes[[#This Row],[Sale_Date]],2)&gt;=5,Ventes[[#This Row],[Quantity]]&gt;=7,+Ventes[[#This Row],[Customer Type]]="Member"),-Ventes[[#This Row],[Prix_Vente]]*TX_Remise,0)</f>
        <v>-147.12</v>
      </c>
      <c r="K532" s="2">
        <f>IF(AND(WEEKDAY(Ventes[[#This Row],[Sale_Date]],2)=7, Ventes[[#This Row],[Product_Price]]&gt;7), Ventes[[#This Row],[Prix_Vente]]*TauxMaj, 0)</f>
        <v>0</v>
      </c>
      <c r="L532" s="2">
        <f>SUM(Ventes[[#This Row],[Prix_Vente]:[Majoration]])</f>
        <v>441.36</v>
      </c>
      <c r="M532" s="2">
        <f xml:space="preserve"> Ventes[[#This Row],[Prix de Vente HT]]*Tx_TVA</f>
        <v>84.961800000000011</v>
      </c>
      <c r="N532" s="2">
        <f>+Ventes[[#This Row],[Prix de Vente HT]]+Ventes[[#This Row],[Montant TVA]]</f>
        <v>526.32180000000005</v>
      </c>
    </row>
    <row r="533" spans="1:14">
      <c r="A533" t="str">
        <f>IF(Ventes[[#This Row],[Sale_Date]]=Ventes[[#This Row],[Sale_Date]],"ID_V "&amp;TEXT(B533,"YYYY MMDD")&amp;"-"&amp;TEXT(ROW(),"000"),"ID…")</f>
        <v>ID_V YYYY 03DD-533</v>
      </c>
      <c r="B533" s="26">
        <f t="shared" si="16"/>
        <v>45379</v>
      </c>
      <c r="C533" t="str">
        <f>_xlfn.XLOOKUP(Ventes[[#This Row],[Product_Name]],Tab_Produits[Product_Line],Tab_Produits[ID_Product],"Choisir Votre Produit")</f>
        <v>ID_P Hea 0001</v>
      </c>
      <c r="D533" s="27" t="s">
        <v>510</v>
      </c>
      <c r="E533" s="27" t="str">
        <f>+Tab_Clients[[#This Row],[Client_Name]]</f>
        <v>Riya Verma</v>
      </c>
      <c r="F533" s="27" t="str">
        <f>_xlfn.XLOOKUP(Ventes[[#This Row],[Client_Name]],Tab_Clients[Client_Name],Tab_Clients[Customer Type],"Nouveau")</f>
        <v>Member</v>
      </c>
      <c r="G533" s="28">
        <v>6</v>
      </c>
      <c r="H533" s="6">
        <f>_xlfn.XLOOKUP(Ventes[[#This Row],[Product_Name]],Tab_Produits[Product_Line],Tab_Produits[Coût_Unitaire],"0")</f>
        <v>74.69</v>
      </c>
      <c r="I533" s="2">
        <f t="shared" si="17"/>
        <v>448.14</v>
      </c>
      <c r="J533" s="2">
        <f>IF(AND(WORKDAY(Ventes[[#This Row],[Sale_Date]],2)&gt;=5,Ventes[[#This Row],[Quantity]]&gt;=7,+Ventes[[#This Row],[Customer Type]]="Member"),-Ventes[[#This Row],[Prix_Vente]]*TX_Remise,0)</f>
        <v>0</v>
      </c>
      <c r="K533" s="2">
        <f>IF(AND(WEEKDAY(Ventes[[#This Row],[Sale_Date]],2)=7, Ventes[[#This Row],[Product_Price]]&gt;7), Ventes[[#This Row],[Prix_Vente]]*TauxMaj, 0)</f>
        <v>0</v>
      </c>
      <c r="L533" s="2">
        <f>SUM(Ventes[[#This Row],[Prix_Vente]:[Majoration]])</f>
        <v>448.14</v>
      </c>
      <c r="M533" s="2">
        <f xml:space="preserve"> Ventes[[#This Row],[Prix de Vente HT]]*Tx_TVA</f>
        <v>86.266949999999994</v>
      </c>
      <c r="N533" s="2">
        <f>+Ventes[[#This Row],[Prix de Vente HT]]+Ventes[[#This Row],[Montant TVA]]</f>
        <v>534.40694999999994</v>
      </c>
    </row>
    <row r="534" spans="1:14">
      <c r="A534" t="str">
        <f>IF(Ventes[[#This Row],[Sale_Date]]=Ventes[[#This Row],[Sale_Date]],"ID_V "&amp;TEXT(B534,"YYYY MMDD")&amp;"-"&amp;TEXT(ROW(),"000"),"ID…")</f>
        <v>ID_V YYYY 03DD-534</v>
      </c>
      <c r="B534" s="26">
        <f t="shared" si="16"/>
        <v>45380</v>
      </c>
      <c r="C534" t="str">
        <f>_xlfn.XLOOKUP(Ventes[[#This Row],[Product_Name]],Tab_Produits[Product_Line],Tab_Produits[ID_Product],"Choisir Votre Produit")</f>
        <v>ID_P Foo 0004</v>
      </c>
      <c r="D534" s="27" t="s">
        <v>513</v>
      </c>
      <c r="E534" s="27" t="str">
        <f>+Tab_Clients[[#This Row],[Client_Name]]</f>
        <v>Sunil Gupta</v>
      </c>
      <c r="F534" s="27" t="str">
        <f>_xlfn.XLOOKUP(Ventes[[#This Row],[Client_Name]],Tab_Clients[Client_Name],Tab_Clients[Customer Type],"Nouveau")</f>
        <v>Normal</v>
      </c>
      <c r="G534" s="28">
        <v>6</v>
      </c>
      <c r="H534" s="6">
        <f>_xlfn.XLOOKUP(Ventes[[#This Row],[Product_Name]],Tab_Produits[Product_Line],Tab_Produits[Coût_Unitaire],"0")</f>
        <v>54.84</v>
      </c>
      <c r="I534" s="2">
        <f t="shared" si="17"/>
        <v>329.04</v>
      </c>
      <c r="J534" s="2">
        <f>IF(AND(WORKDAY(Ventes[[#This Row],[Sale_Date]],2)&gt;=5,Ventes[[#This Row],[Quantity]]&gt;=7,+Ventes[[#This Row],[Customer Type]]="Member"),-Ventes[[#This Row],[Prix_Vente]]*TX_Remise,0)</f>
        <v>0</v>
      </c>
      <c r="K534" s="2">
        <f>IF(AND(WEEKDAY(Ventes[[#This Row],[Sale_Date]],2)=7, Ventes[[#This Row],[Product_Price]]&gt;7), Ventes[[#This Row],[Prix_Vente]]*TauxMaj, 0)</f>
        <v>0</v>
      </c>
      <c r="L534" s="2">
        <f>SUM(Ventes[[#This Row],[Prix_Vente]:[Majoration]])</f>
        <v>329.04</v>
      </c>
      <c r="M534" s="2">
        <f xml:space="preserve"> Ventes[[#This Row],[Prix de Vente HT]]*Tx_TVA</f>
        <v>63.340200000000003</v>
      </c>
      <c r="N534" s="2">
        <f>+Ventes[[#This Row],[Prix de Vente HT]]+Ventes[[#This Row],[Montant TVA]]</f>
        <v>392.3802</v>
      </c>
    </row>
    <row r="535" spans="1:14">
      <c r="A535" t="str">
        <f>IF(Ventes[[#This Row],[Sale_Date]]=Ventes[[#This Row],[Sale_Date]],"ID_V "&amp;TEXT(B535,"YYYY MMDD")&amp;"-"&amp;TEXT(ROW(),"000"),"ID…")</f>
        <v>ID_V YYYY 03DD-535</v>
      </c>
      <c r="B535" s="26">
        <f t="shared" si="16"/>
        <v>45380</v>
      </c>
      <c r="C535" t="str">
        <f>_xlfn.XLOOKUP(Ventes[[#This Row],[Product_Name]],Tab_Produits[Product_Line],Tab_Produits[ID_Product],"Choisir Votre Produit")</f>
        <v>ID_P Hom 0003</v>
      </c>
      <c r="D535" s="27" t="s">
        <v>512</v>
      </c>
      <c r="E535" s="27" t="str">
        <f>+Tab_Clients[[#This Row],[Client_Name]]</f>
        <v>Riya Malhotra</v>
      </c>
      <c r="F535" s="27" t="str">
        <f>_xlfn.XLOOKUP(Ventes[[#This Row],[Client_Name]],Tab_Clients[Client_Name],Tab_Clients[Customer Type],"Nouveau")</f>
        <v>Member</v>
      </c>
      <c r="G535" s="28">
        <v>10</v>
      </c>
      <c r="H535" s="6">
        <f>_xlfn.XLOOKUP(Ventes[[#This Row],[Product_Name]],Tab_Produits[Product_Line],Tab_Produits[Coût_Unitaire],"0")</f>
        <v>73.56</v>
      </c>
      <c r="I535" s="2">
        <f t="shared" si="17"/>
        <v>735.6</v>
      </c>
      <c r="J535" s="2">
        <f>IF(AND(WORKDAY(Ventes[[#This Row],[Sale_Date]],2)&gt;=5,Ventes[[#This Row],[Quantity]]&gt;=7,+Ventes[[#This Row],[Customer Type]]="Member"),-Ventes[[#This Row],[Prix_Vente]]*TX_Remise,0)</f>
        <v>-183.9</v>
      </c>
      <c r="K535" s="2">
        <f>IF(AND(WEEKDAY(Ventes[[#This Row],[Sale_Date]],2)=7, Ventes[[#This Row],[Product_Price]]&gt;7), Ventes[[#This Row],[Prix_Vente]]*TauxMaj, 0)</f>
        <v>0</v>
      </c>
      <c r="L535" s="2">
        <f>SUM(Ventes[[#This Row],[Prix_Vente]:[Majoration]])</f>
        <v>551.70000000000005</v>
      </c>
      <c r="M535" s="2">
        <f xml:space="preserve"> Ventes[[#This Row],[Prix de Vente HT]]*Tx_TVA</f>
        <v>106.20225000000001</v>
      </c>
      <c r="N535" s="2">
        <f>+Ventes[[#This Row],[Prix de Vente HT]]+Ventes[[#This Row],[Montant TVA]]</f>
        <v>657.90225000000009</v>
      </c>
    </row>
    <row r="536" spans="1:14">
      <c r="A536" t="str">
        <f>IF(Ventes[[#This Row],[Sale_Date]]=Ventes[[#This Row],[Sale_Date]],"ID_V "&amp;TEXT(B536,"YYYY MMDD")&amp;"-"&amp;TEXT(ROW(),"000"),"ID…")</f>
        <v>ID_V YYYY 03DD-536</v>
      </c>
      <c r="B536" s="26">
        <f t="shared" si="16"/>
        <v>45380</v>
      </c>
      <c r="C536" t="str">
        <f>_xlfn.XLOOKUP(Ventes[[#This Row],[Product_Name]],Tab_Produits[Product_Line],Tab_Produits[ID_Product],"Choisir Votre Produit")</f>
        <v>ID_P Hom 0003</v>
      </c>
      <c r="D536" s="27" t="s">
        <v>512</v>
      </c>
      <c r="E536" s="27" t="str">
        <f>+Tab_Clients[[#This Row],[Client_Name]]</f>
        <v>Amit Malhotra</v>
      </c>
      <c r="F536" s="27" t="str">
        <f>_xlfn.XLOOKUP(Ventes[[#This Row],[Client_Name]],Tab_Clients[Client_Name],Tab_Clients[Customer Type],"Nouveau")</f>
        <v>Member</v>
      </c>
      <c r="G536" s="28">
        <v>4</v>
      </c>
      <c r="H536" s="6">
        <f>_xlfn.XLOOKUP(Ventes[[#This Row],[Product_Name]],Tab_Produits[Product_Line],Tab_Produits[Coût_Unitaire],"0")</f>
        <v>73.56</v>
      </c>
      <c r="I536" s="2">
        <f t="shared" si="17"/>
        <v>294.24</v>
      </c>
      <c r="J536" s="2">
        <f>IF(AND(WORKDAY(Ventes[[#This Row],[Sale_Date]],2)&gt;=5,Ventes[[#This Row],[Quantity]]&gt;=7,+Ventes[[#This Row],[Customer Type]]="Member"),-Ventes[[#This Row],[Prix_Vente]]*TX_Remise,0)</f>
        <v>0</v>
      </c>
      <c r="K536" s="2">
        <f>IF(AND(WEEKDAY(Ventes[[#This Row],[Sale_Date]],2)=7, Ventes[[#This Row],[Product_Price]]&gt;7), Ventes[[#This Row],[Prix_Vente]]*TauxMaj, 0)</f>
        <v>0</v>
      </c>
      <c r="L536" s="2">
        <f>SUM(Ventes[[#This Row],[Prix_Vente]:[Majoration]])</f>
        <v>294.24</v>
      </c>
      <c r="M536" s="2">
        <f xml:space="preserve"> Ventes[[#This Row],[Prix de Vente HT]]*Tx_TVA</f>
        <v>56.641200000000005</v>
      </c>
      <c r="N536" s="2">
        <f>+Ventes[[#This Row],[Prix de Vente HT]]+Ventes[[#This Row],[Montant TVA]]</f>
        <v>350.88120000000004</v>
      </c>
    </row>
    <row r="537" spans="1:14">
      <c r="A537" t="str">
        <f>IF(Ventes[[#This Row],[Sale_Date]]=Ventes[[#This Row],[Sale_Date]],"ID_V "&amp;TEXT(B537,"YYYY MMDD")&amp;"-"&amp;TEXT(ROW(),"000"),"ID…")</f>
        <v>ID_V YYYY 03DD-537</v>
      </c>
      <c r="B537" s="26">
        <f t="shared" si="16"/>
        <v>45380</v>
      </c>
      <c r="C537" t="str">
        <f>_xlfn.XLOOKUP(Ventes[[#This Row],[Product_Name]],Tab_Produits[Product_Line],Tab_Produits[ID_Product],"Choisir Votre Produit")</f>
        <v>ID_P Hea 0001</v>
      </c>
      <c r="D537" s="27" t="s">
        <v>510</v>
      </c>
      <c r="E537" s="27" t="str">
        <f>+Tab_Clients[[#This Row],[Client_Name]]</f>
        <v>Raj Verma</v>
      </c>
      <c r="F537" s="27" t="str">
        <f>_xlfn.XLOOKUP(Ventes[[#This Row],[Client_Name]],Tab_Clients[Client_Name],Tab_Clients[Customer Type],"Nouveau")</f>
        <v>Member</v>
      </c>
      <c r="G537" s="28">
        <v>10</v>
      </c>
      <c r="H537" s="6">
        <f>_xlfn.XLOOKUP(Ventes[[#This Row],[Product_Name]],Tab_Produits[Product_Line],Tab_Produits[Coût_Unitaire],"0")</f>
        <v>74.69</v>
      </c>
      <c r="I537" s="2">
        <f t="shared" si="17"/>
        <v>746.9</v>
      </c>
      <c r="J537" s="2">
        <f>IF(AND(WORKDAY(Ventes[[#This Row],[Sale_Date]],2)&gt;=5,Ventes[[#This Row],[Quantity]]&gt;=7,+Ventes[[#This Row],[Customer Type]]="Member"),-Ventes[[#This Row],[Prix_Vente]]*TX_Remise,0)</f>
        <v>-186.72499999999999</v>
      </c>
      <c r="K537" s="2">
        <f>IF(AND(WEEKDAY(Ventes[[#This Row],[Sale_Date]],2)=7, Ventes[[#This Row],[Product_Price]]&gt;7), Ventes[[#This Row],[Prix_Vente]]*TauxMaj, 0)</f>
        <v>0</v>
      </c>
      <c r="L537" s="2">
        <f>SUM(Ventes[[#This Row],[Prix_Vente]:[Majoration]])</f>
        <v>560.17499999999995</v>
      </c>
      <c r="M537" s="2">
        <f xml:space="preserve"> Ventes[[#This Row],[Prix de Vente HT]]*Tx_TVA</f>
        <v>107.8336875</v>
      </c>
      <c r="N537" s="2">
        <f>+Ventes[[#This Row],[Prix de Vente HT]]+Ventes[[#This Row],[Montant TVA]]</f>
        <v>668.00868749999995</v>
      </c>
    </row>
    <row r="538" spans="1:14">
      <c r="A538" t="str">
        <f>IF(Ventes[[#This Row],[Sale_Date]]=Ventes[[#This Row],[Sale_Date]],"ID_V "&amp;TEXT(B538,"YYYY MMDD")&amp;"-"&amp;TEXT(ROW(),"000"),"ID…")</f>
        <v>ID_V YYYY 03DD-538</v>
      </c>
      <c r="B538" s="26">
        <f t="shared" si="16"/>
        <v>45381</v>
      </c>
      <c r="C538" t="str">
        <f>_xlfn.XLOOKUP(Ventes[[#This Row],[Product_Name]],Tab_Produits[Product_Line],Tab_Produits[ID_Product],"Choisir Votre Produit")</f>
        <v>ID_P Foo 0004</v>
      </c>
      <c r="D538" s="27" t="s">
        <v>513</v>
      </c>
      <c r="E538" s="27" t="str">
        <f>+Tab_Clients[[#This Row],[Client_Name]]</f>
        <v>Nikhil Mehta</v>
      </c>
      <c r="F538" s="27" t="str">
        <f>_xlfn.XLOOKUP(Ventes[[#This Row],[Client_Name]],Tab_Clients[Client_Name],Tab_Clients[Customer Type],"Nouveau")</f>
        <v>Member</v>
      </c>
      <c r="G538" s="28">
        <v>10</v>
      </c>
      <c r="H538" s="6">
        <f>_xlfn.XLOOKUP(Ventes[[#This Row],[Product_Name]],Tab_Produits[Product_Line],Tab_Produits[Coût_Unitaire],"0")</f>
        <v>54.84</v>
      </c>
      <c r="I538" s="2">
        <f t="shared" si="17"/>
        <v>548.40000000000009</v>
      </c>
      <c r="J538" s="2">
        <f>IF(AND(WORKDAY(Ventes[[#This Row],[Sale_Date]],2)&gt;=5,Ventes[[#This Row],[Quantity]]&gt;=7,+Ventes[[#This Row],[Customer Type]]="Member"),-Ventes[[#This Row],[Prix_Vente]]*TX_Remise,0)</f>
        <v>-137.10000000000002</v>
      </c>
      <c r="K538" s="2">
        <f>IF(AND(WEEKDAY(Ventes[[#This Row],[Sale_Date]],2)=7, Ventes[[#This Row],[Product_Price]]&gt;7), Ventes[[#This Row],[Prix_Vente]]*TauxMaj, 0)</f>
        <v>0</v>
      </c>
      <c r="L538" s="2">
        <f>SUM(Ventes[[#This Row],[Prix_Vente]:[Majoration]])</f>
        <v>411.30000000000007</v>
      </c>
      <c r="M538" s="2">
        <f xml:space="preserve"> Ventes[[#This Row],[Prix de Vente HT]]*Tx_TVA</f>
        <v>79.17525000000002</v>
      </c>
      <c r="N538" s="2">
        <f>+Ventes[[#This Row],[Prix de Vente HT]]+Ventes[[#This Row],[Montant TVA]]</f>
        <v>490.47525000000007</v>
      </c>
    </row>
    <row r="539" spans="1:14">
      <c r="A539" t="str">
        <f>IF(Ventes[[#This Row],[Sale_Date]]=Ventes[[#This Row],[Sale_Date]],"ID_V "&amp;TEXT(B539,"YYYY MMDD")&amp;"-"&amp;TEXT(ROW(),"000"),"ID…")</f>
        <v>ID_V YYYY 03DD-539</v>
      </c>
      <c r="B539" s="26">
        <f t="shared" si="16"/>
        <v>45381</v>
      </c>
      <c r="C539" t="str">
        <f>_xlfn.XLOOKUP(Ventes[[#This Row],[Product_Name]],Tab_Produits[Product_Line],Tab_Produits[ID_Product],"Choisir Votre Produit")</f>
        <v>ID_P Hom 0003</v>
      </c>
      <c r="D539" s="27" t="s">
        <v>512</v>
      </c>
      <c r="E539" s="27" t="str">
        <f>+Tab_Clients[[#This Row],[Client_Name]]</f>
        <v>Pooja Nair</v>
      </c>
      <c r="F539" s="27" t="str">
        <f>_xlfn.XLOOKUP(Ventes[[#This Row],[Client_Name]],Tab_Clients[Client_Name],Tab_Clients[Customer Type],"Nouveau")</f>
        <v>Normal</v>
      </c>
      <c r="G539" s="28">
        <v>10</v>
      </c>
      <c r="H539" s="6">
        <f>_xlfn.XLOOKUP(Ventes[[#This Row],[Product_Name]],Tab_Produits[Product_Line],Tab_Produits[Coût_Unitaire],"0")</f>
        <v>73.56</v>
      </c>
      <c r="I539" s="2">
        <f t="shared" si="17"/>
        <v>735.6</v>
      </c>
      <c r="J539" s="2">
        <f>IF(AND(WORKDAY(Ventes[[#This Row],[Sale_Date]],2)&gt;=5,Ventes[[#This Row],[Quantity]]&gt;=7,+Ventes[[#This Row],[Customer Type]]="Member"),-Ventes[[#This Row],[Prix_Vente]]*TX_Remise,0)</f>
        <v>0</v>
      </c>
      <c r="K539" s="2">
        <f>IF(AND(WEEKDAY(Ventes[[#This Row],[Sale_Date]],2)=7, Ventes[[#This Row],[Product_Price]]&gt;7), Ventes[[#This Row],[Prix_Vente]]*TauxMaj, 0)</f>
        <v>0</v>
      </c>
      <c r="L539" s="2">
        <f>SUM(Ventes[[#This Row],[Prix_Vente]:[Majoration]])</f>
        <v>735.6</v>
      </c>
      <c r="M539" s="2">
        <f xml:space="preserve"> Ventes[[#This Row],[Prix de Vente HT]]*Tx_TVA</f>
        <v>141.60300000000001</v>
      </c>
      <c r="N539" s="2">
        <f>+Ventes[[#This Row],[Prix de Vente HT]]+Ventes[[#This Row],[Montant TVA]]</f>
        <v>877.20299999999997</v>
      </c>
    </row>
    <row r="540" spans="1:14">
      <c r="A540" t="str">
        <f>IF(Ventes[[#This Row],[Sale_Date]]=Ventes[[#This Row],[Sale_Date]],"ID_V "&amp;TEXT(B540,"YYYY MMDD")&amp;"-"&amp;TEXT(ROW(),"000"),"ID…")</f>
        <v>ID_V YYYY 03DD-540</v>
      </c>
      <c r="B540" s="26">
        <f t="shared" si="16"/>
        <v>45381</v>
      </c>
      <c r="C540" t="str">
        <f>_xlfn.XLOOKUP(Ventes[[#This Row],[Product_Name]],Tab_Produits[Product_Line],Tab_Produits[ID_Product],"Choisir Votre Produit")</f>
        <v>ID_P Hom 0003</v>
      </c>
      <c r="D540" s="27" t="s">
        <v>512</v>
      </c>
      <c r="E540" s="27" t="str">
        <f>+Tab_Clients[[#This Row],[Client_Name]]</f>
        <v>Nikhil Das</v>
      </c>
      <c r="F540" s="27" t="str">
        <f>_xlfn.XLOOKUP(Ventes[[#This Row],[Client_Name]],Tab_Clients[Client_Name],Tab_Clients[Customer Type],"Nouveau")</f>
        <v>Member</v>
      </c>
      <c r="G540" s="28">
        <v>10</v>
      </c>
      <c r="H540" s="6">
        <f>_xlfn.XLOOKUP(Ventes[[#This Row],[Product_Name]],Tab_Produits[Product_Line],Tab_Produits[Coût_Unitaire],"0")</f>
        <v>73.56</v>
      </c>
      <c r="I540" s="2">
        <f t="shared" si="17"/>
        <v>735.6</v>
      </c>
      <c r="J540" s="2">
        <f>IF(AND(WORKDAY(Ventes[[#This Row],[Sale_Date]],2)&gt;=5,Ventes[[#This Row],[Quantity]]&gt;=7,+Ventes[[#This Row],[Customer Type]]="Member"),-Ventes[[#This Row],[Prix_Vente]]*TX_Remise,0)</f>
        <v>-183.9</v>
      </c>
      <c r="K540" s="2">
        <f>IF(AND(WEEKDAY(Ventes[[#This Row],[Sale_Date]],2)=7, Ventes[[#This Row],[Product_Price]]&gt;7), Ventes[[#This Row],[Prix_Vente]]*TauxMaj, 0)</f>
        <v>0</v>
      </c>
      <c r="L540" s="2">
        <f>SUM(Ventes[[#This Row],[Prix_Vente]:[Majoration]])</f>
        <v>551.70000000000005</v>
      </c>
      <c r="M540" s="2">
        <f xml:space="preserve"> Ventes[[#This Row],[Prix de Vente HT]]*Tx_TVA</f>
        <v>106.20225000000001</v>
      </c>
      <c r="N540" s="2">
        <f>+Ventes[[#This Row],[Prix de Vente HT]]+Ventes[[#This Row],[Montant TVA]]</f>
        <v>657.90225000000009</v>
      </c>
    </row>
    <row r="541" spans="1:14">
      <c r="A541" t="str">
        <f>IF(Ventes[[#This Row],[Sale_Date]]=Ventes[[#This Row],[Sale_Date]],"ID_V "&amp;TEXT(B541,"YYYY MMDD")&amp;"-"&amp;TEXT(ROW(),"000"),"ID…")</f>
        <v>ID_V YYYY 03DD-541</v>
      </c>
      <c r="B541" s="26">
        <f t="shared" si="16"/>
        <v>45381</v>
      </c>
      <c r="C541" t="str">
        <f>_xlfn.XLOOKUP(Ventes[[#This Row],[Product_Name]],Tab_Produits[Product_Line],Tab_Produits[ID_Product],"Choisir Votre Produit")</f>
        <v>ID_P Hea 0001</v>
      </c>
      <c r="D541" s="27" t="s">
        <v>510</v>
      </c>
      <c r="E541" s="27" t="str">
        <f>+Tab_Clients[[#This Row],[Client_Name]]</f>
        <v>Neha Singh</v>
      </c>
      <c r="F541" s="27" t="str">
        <f>_xlfn.XLOOKUP(Ventes[[#This Row],[Client_Name]],Tab_Clients[Client_Name],Tab_Clients[Customer Type],"Nouveau")</f>
        <v>Member</v>
      </c>
      <c r="G541" s="28">
        <v>9</v>
      </c>
      <c r="H541" s="6">
        <f>_xlfn.XLOOKUP(Ventes[[#This Row],[Product_Name]],Tab_Produits[Product_Line],Tab_Produits[Coût_Unitaire],"0")</f>
        <v>74.69</v>
      </c>
      <c r="I541" s="2">
        <f t="shared" si="17"/>
        <v>672.21</v>
      </c>
      <c r="J541" s="2">
        <f>IF(AND(WORKDAY(Ventes[[#This Row],[Sale_Date]],2)&gt;=5,Ventes[[#This Row],[Quantity]]&gt;=7,+Ventes[[#This Row],[Customer Type]]="Member"),-Ventes[[#This Row],[Prix_Vente]]*TX_Remise,0)</f>
        <v>-168.05250000000001</v>
      </c>
      <c r="K541" s="2">
        <f>IF(AND(WEEKDAY(Ventes[[#This Row],[Sale_Date]],2)=7, Ventes[[#This Row],[Product_Price]]&gt;7), Ventes[[#This Row],[Prix_Vente]]*TauxMaj, 0)</f>
        <v>0</v>
      </c>
      <c r="L541" s="2">
        <f>SUM(Ventes[[#This Row],[Prix_Vente]:[Majoration]])</f>
        <v>504.15750000000003</v>
      </c>
      <c r="M541" s="2">
        <f xml:space="preserve"> Ventes[[#This Row],[Prix de Vente HT]]*Tx_TVA</f>
        <v>97.050318750000002</v>
      </c>
      <c r="N541" s="2">
        <f>+Ventes[[#This Row],[Prix de Vente HT]]+Ventes[[#This Row],[Montant TVA]]</f>
        <v>601.20781875</v>
      </c>
    </row>
    <row r="542" spans="1:14">
      <c r="A542" t="str">
        <f>IF(Ventes[[#This Row],[Sale_Date]]=Ventes[[#This Row],[Sale_Date]],"ID_V "&amp;TEXT(B542,"YYYY MMDD")&amp;"-"&amp;TEXT(ROW(),"000"),"ID…")</f>
        <v>ID_V YYYY 03DD-542</v>
      </c>
      <c r="B542" s="26">
        <f t="shared" si="16"/>
        <v>45382</v>
      </c>
      <c r="C542" t="str">
        <f>_xlfn.XLOOKUP(Ventes[[#This Row],[Product_Name]],Tab_Produits[Product_Line],Tab_Produits[ID_Product],"Choisir Votre Produit")</f>
        <v>ID_P Foo 0004</v>
      </c>
      <c r="D542" s="27" t="s">
        <v>513</v>
      </c>
      <c r="E542" s="27" t="str">
        <f>+Tab_Clients[[#This Row],[Client_Name]]</f>
        <v>Deepak Rao</v>
      </c>
      <c r="F542" s="27" t="str">
        <f>_xlfn.XLOOKUP(Ventes[[#This Row],[Client_Name]],Tab_Clients[Client_Name],Tab_Clients[Customer Type],"Nouveau")</f>
        <v>Member</v>
      </c>
      <c r="G542" s="28">
        <v>9</v>
      </c>
      <c r="H542" s="6">
        <f>_xlfn.XLOOKUP(Ventes[[#This Row],[Product_Name]],Tab_Produits[Product_Line],Tab_Produits[Coût_Unitaire],"0")</f>
        <v>54.84</v>
      </c>
      <c r="I542" s="2">
        <f t="shared" si="17"/>
        <v>493.56000000000006</v>
      </c>
      <c r="J542" s="2">
        <f>IF(AND(WORKDAY(Ventes[[#This Row],[Sale_Date]],2)&gt;=5,Ventes[[#This Row],[Quantity]]&gt;=7,+Ventes[[#This Row],[Customer Type]]="Member"),-Ventes[[#This Row],[Prix_Vente]]*TX_Remise,0)</f>
        <v>-123.39000000000001</v>
      </c>
      <c r="K542" s="2">
        <f>IF(AND(WEEKDAY(Ventes[[#This Row],[Sale_Date]],2)=7, Ventes[[#This Row],[Product_Price]]&gt;7), Ventes[[#This Row],[Prix_Vente]]*TauxMaj, 0)</f>
        <v>9.8712000000000018</v>
      </c>
      <c r="L542" s="2">
        <f>SUM(Ventes[[#This Row],[Prix_Vente]:[Majoration]])</f>
        <v>380.04120000000006</v>
      </c>
      <c r="M542" s="2">
        <f xml:space="preserve"> Ventes[[#This Row],[Prix de Vente HT]]*Tx_TVA</f>
        <v>73.157931000000019</v>
      </c>
      <c r="N542" s="2">
        <f>+Ventes[[#This Row],[Prix de Vente HT]]+Ventes[[#This Row],[Montant TVA]]</f>
        <v>453.19913100000008</v>
      </c>
    </row>
    <row r="543" spans="1:14">
      <c r="A543" t="str">
        <f>IF(Ventes[[#This Row],[Sale_Date]]=Ventes[[#This Row],[Sale_Date]],"ID_V "&amp;TEXT(B543,"YYYY MMDD")&amp;"-"&amp;TEXT(ROW(),"000"),"ID…")</f>
        <v>ID_V YYYY 03DD-543</v>
      </c>
      <c r="B543" s="26">
        <f t="shared" si="16"/>
        <v>45382</v>
      </c>
      <c r="C543" t="str">
        <f>_xlfn.XLOOKUP(Ventes[[#This Row],[Product_Name]],Tab_Produits[Product_Line],Tab_Produits[ID_Product],"Choisir Votre Produit")</f>
        <v>ID_P Hom 0003</v>
      </c>
      <c r="D543" s="27" t="s">
        <v>512</v>
      </c>
      <c r="E543" s="27" t="str">
        <f>+Tab_Clients[[#This Row],[Client_Name]]</f>
        <v>Sanjay Verma</v>
      </c>
      <c r="F543" s="27" t="str">
        <f>_xlfn.XLOOKUP(Ventes[[#This Row],[Client_Name]],Tab_Clients[Client_Name],Tab_Clients[Customer Type],"Nouveau")</f>
        <v>Member</v>
      </c>
      <c r="G543" s="28">
        <v>8</v>
      </c>
      <c r="H543" s="6">
        <f>_xlfn.XLOOKUP(Ventes[[#This Row],[Product_Name]],Tab_Produits[Product_Line],Tab_Produits[Coût_Unitaire],"0")</f>
        <v>73.56</v>
      </c>
      <c r="I543" s="2">
        <f t="shared" si="17"/>
        <v>588.48</v>
      </c>
      <c r="J543" s="2">
        <f>IF(AND(WORKDAY(Ventes[[#This Row],[Sale_Date]],2)&gt;=5,Ventes[[#This Row],[Quantity]]&gt;=7,+Ventes[[#This Row],[Customer Type]]="Member"),-Ventes[[#This Row],[Prix_Vente]]*TX_Remise,0)</f>
        <v>-147.12</v>
      </c>
      <c r="K543" s="2">
        <f>IF(AND(WEEKDAY(Ventes[[#This Row],[Sale_Date]],2)=7, Ventes[[#This Row],[Product_Price]]&gt;7), Ventes[[#This Row],[Prix_Vente]]*TauxMaj, 0)</f>
        <v>11.769600000000001</v>
      </c>
      <c r="L543" s="2">
        <f>SUM(Ventes[[#This Row],[Prix_Vente]:[Majoration]])</f>
        <v>453.12960000000004</v>
      </c>
      <c r="M543" s="2">
        <f xml:space="preserve"> Ventes[[#This Row],[Prix de Vente HT]]*Tx_TVA</f>
        <v>87.22744800000001</v>
      </c>
      <c r="N543" s="2">
        <f>+Ventes[[#This Row],[Prix de Vente HT]]+Ventes[[#This Row],[Montant TVA]]</f>
        <v>540.35704800000008</v>
      </c>
    </row>
    <row r="544" spans="1:14">
      <c r="A544" t="str">
        <f>IF(Ventes[[#This Row],[Sale_Date]]=Ventes[[#This Row],[Sale_Date]],"ID_V "&amp;TEXT(B544,"YYYY MMDD")&amp;"-"&amp;TEXT(ROW(),"000"),"ID…")</f>
        <v>ID_V YYYY 03DD-544</v>
      </c>
      <c r="B544" s="26">
        <f t="shared" si="16"/>
        <v>45382</v>
      </c>
      <c r="C544" t="str">
        <f>_xlfn.XLOOKUP(Ventes[[#This Row],[Product_Name]],Tab_Produits[Product_Line],Tab_Produits[ID_Product],"Choisir Votre Produit")</f>
        <v>ID_P Hom 0003</v>
      </c>
      <c r="D544" s="27" t="s">
        <v>512</v>
      </c>
      <c r="E544" s="27" t="str">
        <f>+Tab_Clients[[#This Row],[Client_Name]]</f>
        <v>Vivaan Mehta</v>
      </c>
      <c r="F544" s="27" t="str">
        <f>_xlfn.XLOOKUP(Ventes[[#This Row],[Client_Name]],Tab_Clients[Client_Name],Tab_Clients[Customer Type],"Nouveau")</f>
        <v>Normal</v>
      </c>
      <c r="G544" s="28">
        <v>5</v>
      </c>
      <c r="H544" s="6">
        <f>_xlfn.XLOOKUP(Ventes[[#This Row],[Product_Name]],Tab_Produits[Product_Line],Tab_Produits[Coût_Unitaire],"0")</f>
        <v>73.56</v>
      </c>
      <c r="I544" s="2">
        <f t="shared" si="17"/>
        <v>367.8</v>
      </c>
      <c r="J544" s="2">
        <f>IF(AND(WORKDAY(Ventes[[#This Row],[Sale_Date]],2)&gt;=5,Ventes[[#This Row],[Quantity]]&gt;=7,+Ventes[[#This Row],[Customer Type]]="Member"),-Ventes[[#This Row],[Prix_Vente]]*TX_Remise,0)</f>
        <v>0</v>
      </c>
      <c r="K544" s="2">
        <f>IF(AND(WEEKDAY(Ventes[[#This Row],[Sale_Date]],2)=7, Ventes[[#This Row],[Product_Price]]&gt;7), Ventes[[#This Row],[Prix_Vente]]*TauxMaj, 0)</f>
        <v>7.3560000000000008</v>
      </c>
      <c r="L544" s="2">
        <f>SUM(Ventes[[#This Row],[Prix_Vente]:[Majoration]])</f>
        <v>375.15600000000001</v>
      </c>
      <c r="M544" s="2">
        <f xml:space="preserve"> Ventes[[#This Row],[Prix de Vente HT]]*Tx_TVA</f>
        <v>72.217529999999996</v>
      </c>
      <c r="N544" s="2">
        <f>+Ventes[[#This Row],[Prix de Vente HT]]+Ventes[[#This Row],[Montant TVA]]</f>
        <v>447.37353000000002</v>
      </c>
    </row>
    <row r="545" spans="1:14">
      <c r="A545" t="str">
        <f>IF(Ventes[[#This Row],[Sale_Date]]=Ventes[[#This Row],[Sale_Date]],"ID_V "&amp;TEXT(B545,"YYYY MMDD")&amp;"-"&amp;TEXT(ROW(),"000"),"ID…")</f>
        <v>ID_V YYYY 03DD-545</v>
      </c>
      <c r="B545" s="26">
        <f t="shared" si="16"/>
        <v>45382</v>
      </c>
      <c r="C545" t="str">
        <f>_xlfn.XLOOKUP(Ventes[[#This Row],[Product_Name]],Tab_Produits[Product_Line],Tab_Produits[ID_Product],"Choisir Votre Produit")</f>
        <v>ID_P Hea 0001</v>
      </c>
      <c r="D545" s="27" t="s">
        <v>510</v>
      </c>
      <c r="E545" s="27" t="str">
        <f>+Tab_Clients[[#This Row],[Client_Name]]</f>
        <v>Amit Sharma</v>
      </c>
      <c r="F545" s="27" t="str">
        <f>_xlfn.XLOOKUP(Ventes[[#This Row],[Client_Name]],Tab_Clients[Client_Name],Tab_Clients[Customer Type],"Nouveau")</f>
        <v>Normal</v>
      </c>
      <c r="G545" s="28">
        <v>5</v>
      </c>
      <c r="H545" s="6">
        <f>_xlfn.XLOOKUP(Ventes[[#This Row],[Product_Name]],Tab_Produits[Product_Line],Tab_Produits[Coût_Unitaire],"0")</f>
        <v>74.69</v>
      </c>
      <c r="I545" s="2">
        <f t="shared" si="17"/>
        <v>373.45</v>
      </c>
      <c r="J545" s="2">
        <f>IF(AND(WORKDAY(Ventes[[#This Row],[Sale_Date]],2)&gt;=5,Ventes[[#This Row],[Quantity]]&gt;=7,+Ventes[[#This Row],[Customer Type]]="Member"),-Ventes[[#This Row],[Prix_Vente]]*TX_Remise,0)</f>
        <v>0</v>
      </c>
      <c r="K545" s="2">
        <f>IF(AND(WEEKDAY(Ventes[[#This Row],[Sale_Date]],2)=7, Ventes[[#This Row],[Product_Price]]&gt;7), Ventes[[#This Row],[Prix_Vente]]*TauxMaj, 0)</f>
        <v>7.4690000000000003</v>
      </c>
      <c r="L545" s="2">
        <f>SUM(Ventes[[#This Row],[Prix_Vente]:[Majoration]])</f>
        <v>380.91899999999998</v>
      </c>
      <c r="M545" s="2">
        <f xml:space="preserve"> Ventes[[#This Row],[Prix de Vente HT]]*Tx_TVA</f>
        <v>73.326907500000004</v>
      </c>
      <c r="N545" s="2">
        <f>+Ventes[[#This Row],[Prix de Vente HT]]+Ventes[[#This Row],[Montant TVA]]</f>
        <v>454.24590749999999</v>
      </c>
    </row>
    <row r="546" spans="1:14">
      <c r="A546" t="str">
        <f>IF(Ventes[[#This Row],[Sale_Date]]=Ventes[[#This Row],[Sale_Date]],"ID_V "&amp;TEXT(B546,"YYYY MMDD")&amp;"-"&amp;TEXT(ROW(),"000"),"ID…")</f>
        <v>ID_V YYYY 04DD-546</v>
      </c>
      <c r="B546" s="26">
        <f t="shared" si="16"/>
        <v>45383</v>
      </c>
      <c r="C546" t="str">
        <f>_xlfn.XLOOKUP(Ventes[[#This Row],[Product_Name]],Tab_Produits[Product_Line],Tab_Produits[ID_Product],"Choisir Votre Produit")</f>
        <v>ID_P Foo 0004</v>
      </c>
      <c r="D546" s="27" t="s">
        <v>513</v>
      </c>
      <c r="E546" s="27" t="str">
        <f>+Tab_Clients[[#This Row],[Client_Name]]</f>
        <v>Nikhil Agarwal</v>
      </c>
      <c r="F546" s="27" t="str">
        <f>_xlfn.XLOOKUP(Ventes[[#This Row],[Client_Name]],Tab_Clients[Client_Name],Tab_Clients[Customer Type],"Nouveau")</f>
        <v>Normal</v>
      </c>
      <c r="G546" s="28">
        <v>7</v>
      </c>
      <c r="H546" s="6">
        <f>_xlfn.XLOOKUP(Ventes[[#This Row],[Product_Name]],Tab_Produits[Product_Line],Tab_Produits[Coût_Unitaire],"0")</f>
        <v>54.84</v>
      </c>
      <c r="I546" s="2">
        <f t="shared" si="17"/>
        <v>383.88</v>
      </c>
      <c r="J546" s="2">
        <f>IF(AND(WORKDAY(Ventes[[#This Row],[Sale_Date]],2)&gt;=5,Ventes[[#This Row],[Quantity]]&gt;=7,+Ventes[[#This Row],[Customer Type]]="Member"),-Ventes[[#This Row],[Prix_Vente]]*TX_Remise,0)</f>
        <v>0</v>
      </c>
      <c r="K546" s="2">
        <f>IF(AND(WEEKDAY(Ventes[[#This Row],[Sale_Date]],2)=7, Ventes[[#This Row],[Product_Price]]&gt;7), Ventes[[#This Row],[Prix_Vente]]*TauxMaj, 0)</f>
        <v>0</v>
      </c>
      <c r="L546" s="2">
        <f>SUM(Ventes[[#This Row],[Prix_Vente]:[Majoration]])</f>
        <v>383.88</v>
      </c>
      <c r="M546" s="2">
        <f xml:space="preserve"> Ventes[[#This Row],[Prix de Vente HT]]*Tx_TVA</f>
        <v>73.896900000000002</v>
      </c>
      <c r="N546" s="2">
        <f>+Ventes[[#This Row],[Prix de Vente HT]]+Ventes[[#This Row],[Montant TVA]]</f>
        <v>457.77690000000001</v>
      </c>
    </row>
    <row r="547" spans="1:14">
      <c r="A547" t="str">
        <f>IF(Ventes[[#This Row],[Sale_Date]]=Ventes[[#This Row],[Sale_Date]],"ID_V "&amp;TEXT(B547,"YYYY MMDD")&amp;"-"&amp;TEXT(ROW(),"000"),"ID…")</f>
        <v>ID_V YYYY 04DD-547</v>
      </c>
      <c r="B547" s="26">
        <f t="shared" si="16"/>
        <v>45383</v>
      </c>
      <c r="C547" t="str">
        <f>_xlfn.XLOOKUP(Ventes[[#This Row],[Product_Name]],Tab_Produits[Product_Line],Tab_Produits[ID_Product],"Choisir Votre Produit")</f>
        <v>ID_P Hom 0003</v>
      </c>
      <c r="D547" s="27" t="s">
        <v>512</v>
      </c>
      <c r="E547" s="27" t="str">
        <f>+Tab_Clients[[#This Row],[Client_Name]]</f>
        <v>Sanjay Singh</v>
      </c>
      <c r="F547" s="27" t="str">
        <f>_xlfn.XLOOKUP(Ventes[[#This Row],[Client_Name]],Tab_Clients[Client_Name],Tab_Clients[Customer Type],"Nouveau")</f>
        <v>Member</v>
      </c>
      <c r="G547" s="28">
        <v>1</v>
      </c>
      <c r="H547" s="6">
        <f>_xlfn.XLOOKUP(Ventes[[#This Row],[Product_Name]],Tab_Produits[Product_Line],Tab_Produits[Coût_Unitaire],"0")</f>
        <v>73.56</v>
      </c>
      <c r="I547" s="2">
        <f t="shared" si="17"/>
        <v>73.56</v>
      </c>
      <c r="J547" s="2">
        <f>IF(AND(WORKDAY(Ventes[[#This Row],[Sale_Date]],2)&gt;=5,Ventes[[#This Row],[Quantity]]&gt;=7,+Ventes[[#This Row],[Customer Type]]="Member"),-Ventes[[#This Row],[Prix_Vente]]*TX_Remise,0)</f>
        <v>0</v>
      </c>
      <c r="K547" s="2">
        <f>IF(AND(WEEKDAY(Ventes[[#This Row],[Sale_Date]],2)=7, Ventes[[#This Row],[Product_Price]]&gt;7), Ventes[[#This Row],[Prix_Vente]]*TauxMaj, 0)</f>
        <v>0</v>
      </c>
      <c r="L547" s="2">
        <f>SUM(Ventes[[#This Row],[Prix_Vente]:[Majoration]])</f>
        <v>73.56</v>
      </c>
      <c r="M547" s="2">
        <f xml:space="preserve"> Ventes[[#This Row],[Prix de Vente HT]]*Tx_TVA</f>
        <v>14.160300000000001</v>
      </c>
      <c r="N547" s="2">
        <f>+Ventes[[#This Row],[Prix de Vente HT]]+Ventes[[#This Row],[Montant TVA]]</f>
        <v>87.720300000000009</v>
      </c>
    </row>
    <row r="548" spans="1:14">
      <c r="A548" t="str">
        <f>IF(Ventes[[#This Row],[Sale_Date]]=Ventes[[#This Row],[Sale_Date]],"ID_V "&amp;TEXT(B548,"YYYY MMDD")&amp;"-"&amp;TEXT(ROW(),"000"),"ID…")</f>
        <v>ID_V YYYY 04DD-548</v>
      </c>
      <c r="B548" s="26">
        <f t="shared" si="16"/>
        <v>45383</v>
      </c>
      <c r="C548" t="str">
        <f>_xlfn.XLOOKUP(Ventes[[#This Row],[Product_Name]],Tab_Produits[Product_Line],Tab_Produits[ID_Product],"Choisir Votre Produit")</f>
        <v>ID_P Hom 0003</v>
      </c>
      <c r="D548" s="27" t="s">
        <v>512</v>
      </c>
      <c r="E548" s="27" t="str">
        <f>+Tab_Clients[[#This Row],[Client_Name]]</f>
        <v>Neha Singh</v>
      </c>
      <c r="F548" s="27" t="str">
        <f>_xlfn.XLOOKUP(Ventes[[#This Row],[Client_Name]],Tab_Clients[Client_Name],Tab_Clients[Customer Type],"Nouveau")</f>
        <v>Member</v>
      </c>
      <c r="G548" s="28">
        <v>9</v>
      </c>
      <c r="H548" s="6">
        <f>_xlfn.XLOOKUP(Ventes[[#This Row],[Product_Name]],Tab_Produits[Product_Line],Tab_Produits[Coût_Unitaire],"0")</f>
        <v>73.56</v>
      </c>
      <c r="I548" s="2">
        <f t="shared" si="17"/>
        <v>662.04</v>
      </c>
      <c r="J548" s="2">
        <f>IF(AND(WORKDAY(Ventes[[#This Row],[Sale_Date]],2)&gt;=5,Ventes[[#This Row],[Quantity]]&gt;=7,+Ventes[[#This Row],[Customer Type]]="Member"),-Ventes[[#This Row],[Prix_Vente]]*TX_Remise,0)</f>
        <v>-165.51</v>
      </c>
      <c r="K548" s="2">
        <f>IF(AND(WEEKDAY(Ventes[[#This Row],[Sale_Date]],2)=7, Ventes[[#This Row],[Product_Price]]&gt;7), Ventes[[#This Row],[Prix_Vente]]*TauxMaj, 0)</f>
        <v>0</v>
      </c>
      <c r="L548" s="2">
        <f>SUM(Ventes[[#This Row],[Prix_Vente]:[Majoration]])</f>
        <v>496.53</v>
      </c>
      <c r="M548" s="2">
        <f xml:space="preserve"> Ventes[[#This Row],[Prix de Vente HT]]*Tx_TVA</f>
        <v>95.582025000000002</v>
      </c>
      <c r="N548" s="2">
        <f>+Ventes[[#This Row],[Prix de Vente HT]]+Ventes[[#This Row],[Montant TVA]]</f>
        <v>592.11202500000002</v>
      </c>
    </row>
    <row r="549" spans="1:14">
      <c r="A549" t="str">
        <f>IF(Ventes[[#This Row],[Sale_Date]]=Ventes[[#This Row],[Sale_Date]],"ID_V "&amp;TEXT(B549,"YYYY MMDD")&amp;"-"&amp;TEXT(ROW(),"000"),"ID…")</f>
        <v>ID_V YYYY 04DD-549</v>
      </c>
      <c r="B549" s="26">
        <f t="shared" si="16"/>
        <v>45383</v>
      </c>
      <c r="C549" t="str">
        <f>_xlfn.XLOOKUP(Ventes[[#This Row],[Product_Name]],Tab_Produits[Product_Line],Tab_Produits[ID_Product],"Choisir Votre Produit")</f>
        <v>ID_P Hea 0001</v>
      </c>
      <c r="D549" s="27" t="s">
        <v>510</v>
      </c>
      <c r="E549" s="27" t="str">
        <f>+Tab_Clients[[#This Row],[Client_Name]]</f>
        <v>Arjun Das</v>
      </c>
      <c r="F549" s="27" t="str">
        <f>_xlfn.XLOOKUP(Ventes[[#This Row],[Client_Name]],Tab_Clients[Client_Name],Tab_Clients[Customer Type],"Nouveau")</f>
        <v>Member</v>
      </c>
      <c r="G549" s="28">
        <v>1</v>
      </c>
      <c r="H549" s="6">
        <f>_xlfn.XLOOKUP(Ventes[[#This Row],[Product_Name]],Tab_Produits[Product_Line],Tab_Produits[Coût_Unitaire],"0")</f>
        <v>74.69</v>
      </c>
      <c r="I549" s="2">
        <f t="shared" si="17"/>
        <v>74.69</v>
      </c>
      <c r="J549" s="2">
        <f>IF(AND(WORKDAY(Ventes[[#This Row],[Sale_Date]],2)&gt;=5,Ventes[[#This Row],[Quantity]]&gt;=7,+Ventes[[#This Row],[Customer Type]]="Member"),-Ventes[[#This Row],[Prix_Vente]]*TX_Remise,0)</f>
        <v>0</v>
      </c>
      <c r="K549" s="2">
        <f>IF(AND(WEEKDAY(Ventes[[#This Row],[Sale_Date]],2)=7, Ventes[[#This Row],[Product_Price]]&gt;7), Ventes[[#This Row],[Prix_Vente]]*TauxMaj, 0)</f>
        <v>0</v>
      </c>
      <c r="L549" s="2">
        <f>SUM(Ventes[[#This Row],[Prix_Vente]:[Majoration]])</f>
        <v>74.69</v>
      </c>
      <c r="M549" s="2">
        <f xml:space="preserve"> Ventes[[#This Row],[Prix de Vente HT]]*Tx_TVA</f>
        <v>14.377825</v>
      </c>
      <c r="N549" s="2">
        <f>+Ventes[[#This Row],[Prix de Vente HT]]+Ventes[[#This Row],[Montant TVA]]</f>
        <v>89.067824999999999</v>
      </c>
    </row>
    <row r="550" spans="1:14">
      <c r="A550" t="str">
        <f>IF(Ventes[[#This Row],[Sale_Date]]=Ventes[[#This Row],[Sale_Date]],"ID_V "&amp;TEXT(B550,"YYYY MMDD")&amp;"-"&amp;TEXT(ROW(),"000"),"ID…")</f>
        <v>ID_V YYYY 04DD-550</v>
      </c>
      <c r="B550" s="26">
        <f t="shared" si="16"/>
        <v>45384</v>
      </c>
      <c r="C550" t="str">
        <f>_xlfn.XLOOKUP(Ventes[[#This Row],[Product_Name]],Tab_Produits[Product_Line],Tab_Produits[ID_Product],"Choisir Votre Produit")</f>
        <v>ID_P Foo 0004</v>
      </c>
      <c r="D550" s="27" t="s">
        <v>513</v>
      </c>
      <c r="E550" s="27" t="str">
        <f>+Tab_Clients[[#This Row],[Client_Name]]</f>
        <v>Aarav Das</v>
      </c>
      <c r="F550" s="27" t="str">
        <f>_xlfn.XLOOKUP(Ventes[[#This Row],[Client_Name]],Tab_Clients[Client_Name],Tab_Clients[Customer Type],"Nouveau")</f>
        <v>Normal</v>
      </c>
      <c r="G550" s="28">
        <v>1</v>
      </c>
      <c r="H550" s="6">
        <f>_xlfn.XLOOKUP(Ventes[[#This Row],[Product_Name]],Tab_Produits[Product_Line],Tab_Produits[Coût_Unitaire],"0")</f>
        <v>54.84</v>
      </c>
      <c r="I550" s="2">
        <f t="shared" si="17"/>
        <v>54.84</v>
      </c>
      <c r="J550" s="2">
        <f>IF(AND(WORKDAY(Ventes[[#This Row],[Sale_Date]],2)&gt;=5,Ventes[[#This Row],[Quantity]]&gt;=7,+Ventes[[#This Row],[Customer Type]]="Member"),-Ventes[[#This Row],[Prix_Vente]]*TX_Remise,0)</f>
        <v>0</v>
      </c>
      <c r="K550" s="2">
        <f>IF(AND(WEEKDAY(Ventes[[#This Row],[Sale_Date]],2)=7, Ventes[[#This Row],[Product_Price]]&gt;7), Ventes[[#This Row],[Prix_Vente]]*TauxMaj, 0)</f>
        <v>0</v>
      </c>
      <c r="L550" s="2">
        <f>SUM(Ventes[[#This Row],[Prix_Vente]:[Majoration]])</f>
        <v>54.84</v>
      </c>
      <c r="M550" s="2">
        <f xml:space="preserve"> Ventes[[#This Row],[Prix de Vente HT]]*Tx_TVA</f>
        <v>10.556700000000001</v>
      </c>
      <c r="N550" s="2">
        <f>+Ventes[[#This Row],[Prix de Vente HT]]+Ventes[[#This Row],[Montant TVA]]</f>
        <v>65.39670000000001</v>
      </c>
    </row>
    <row r="551" spans="1:14">
      <c r="A551" t="str">
        <f>IF(Ventes[[#This Row],[Sale_Date]]=Ventes[[#This Row],[Sale_Date]],"ID_V "&amp;TEXT(B551,"YYYY MMDD")&amp;"-"&amp;TEXT(ROW(),"000"),"ID…")</f>
        <v>ID_V YYYY 04DD-551</v>
      </c>
      <c r="B551" s="26">
        <f t="shared" si="16"/>
        <v>45384</v>
      </c>
      <c r="C551" t="str">
        <f>_xlfn.XLOOKUP(Ventes[[#This Row],[Product_Name]],Tab_Produits[Product_Line],Tab_Produits[ID_Product],"Choisir Votre Produit")</f>
        <v>ID_P Hom 0003</v>
      </c>
      <c r="D551" s="27" t="s">
        <v>512</v>
      </c>
      <c r="E551" s="27" t="str">
        <f>+Tab_Clients[[#This Row],[Client_Name]]</f>
        <v>Neha Sharma</v>
      </c>
      <c r="F551" s="27" t="str">
        <f>_xlfn.XLOOKUP(Ventes[[#This Row],[Client_Name]],Tab_Clients[Client_Name],Tab_Clients[Customer Type],"Nouveau")</f>
        <v>Member</v>
      </c>
      <c r="G551" s="28">
        <v>10</v>
      </c>
      <c r="H551" s="6">
        <f>_xlfn.XLOOKUP(Ventes[[#This Row],[Product_Name]],Tab_Produits[Product_Line],Tab_Produits[Coût_Unitaire],"0")</f>
        <v>73.56</v>
      </c>
      <c r="I551" s="2">
        <f t="shared" si="17"/>
        <v>735.6</v>
      </c>
      <c r="J551" s="2">
        <f>IF(AND(WORKDAY(Ventes[[#This Row],[Sale_Date]],2)&gt;=5,Ventes[[#This Row],[Quantity]]&gt;=7,+Ventes[[#This Row],[Customer Type]]="Member"),-Ventes[[#This Row],[Prix_Vente]]*TX_Remise,0)</f>
        <v>-183.9</v>
      </c>
      <c r="K551" s="2">
        <f>IF(AND(WEEKDAY(Ventes[[#This Row],[Sale_Date]],2)=7, Ventes[[#This Row],[Product_Price]]&gt;7), Ventes[[#This Row],[Prix_Vente]]*TauxMaj, 0)</f>
        <v>0</v>
      </c>
      <c r="L551" s="2">
        <f>SUM(Ventes[[#This Row],[Prix_Vente]:[Majoration]])</f>
        <v>551.70000000000005</v>
      </c>
      <c r="M551" s="2">
        <f xml:space="preserve"> Ventes[[#This Row],[Prix de Vente HT]]*Tx_TVA</f>
        <v>106.20225000000001</v>
      </c>
      <c r="N551" s="2">
        <f>+Ventes[[#This Row],[Prix de Vente HT]]+Ventes[[#This Row],[Montant TVA]]</f>
        <v>657.90225000000009</v>
      </c>
    </row>
    <row r="552" spans="1:14">
      <c r="A552" t="str">
        <f>IF(Ventes[[#This Row],[Sale_Date]]=Ventes[[#This Row],[Sale_Date]],"ID_V "&amp;TEXT(B552,"YYYY MMDD")&amp;"-"&amp;TEXT(ROW(),"000"),"ID…")</f>
        <v>ID_V YYYY 04DD-552</v>
      </c>
      <c r="B552" s="26">
        <f t="shared" si="16"/>
        <v>45384</v>
      </c>
      <c r="C552" t="str">
        <f>_xlfn.XLOOKUP(Ventes[[#This Row],[Product_Name]],Tab_Produits[Product_Line],Tab_Produits[ID_Product],"Choisir Votre Produit")</f>
        <v>ID_P Hom 0003</v>
      </c>
      <c r="D552" s="27" t="s">
        <v>512</v>
      </c>
      <c r="E552" s="27" t="str">
        <f>+Tab_Clients[[#This Row],[Client_Name]]</f>
        <v>Ashok Rao</v>
      </c>
      <c r="F552" s="27" t="str">
        <f>_xlfn.XLOOKUP(Ventes[[#This Row],[Client_Name]],Tab_Clients[Client_Name],Tab_Clients[Customer Type],"Nouveau")</f>
        <v>Normal</v>
      </c>
      <c r="G552" s="28">
        <v>3</v>
      </c>
      <c r="H552" s="6">
        <f>_xlfn.XLOOKUP(Ventes[[#This Row],[Product_Name]],Tab_Produits[Product_Line],Tab_Produits[Coût_Unitaire],"0")</f>
        <v>73.56</v>
      </c>
      <c r="I552" s="2">
        <f t="shared" si="17"/>
        <v>220.68</v>
      </c>
      <c r="J552" s="2">
        <f>IF(AND(WORKDAY(Ventes[[#This Row],[Sale_Date]],2)&gt;=5,Ventes[[#This Row],[Quantity]]&gt;=7,+Ventes[[#This Row],[Customer Type]]="Member"),-Ventes[[#This Row],[Prix_Vente]]*TX_Remise,0)</f>
        <v>0</v>
      </c>
      <c r="K552" s="2">
        <f>IF(AND(WEEKDAY(Ventes[[#This Row],[Sale_Date]],2)=7, Ventes[[#This Row],[Product_Price]]&gt;7), Ventes[[#This Row],[Prix_Vente]]*TauxMaj, 0)</f>
        <v>0</v>
      </c>
      <c r="L552" s="2">
        <f>SUM(Ventes[[#This Row],[Prix_Vente]:[Majoration]])</f>
        <v>220.68</v>
      </c>
      <c r="M552" s="2">
        <f xml:space="preserve"> Ventes[[#This Row],[Prix de Vente HT]]*Tx_TVA</f>
        <v>42.480900000000005</v>
      </c>
      <c r="N552" s="2">
        <f>+Ventes[[#This Row],[Prix de Vente HT]]+Ventes[[#This Row],[Montant TVA]]</f>
        <v>263.16090000000003</v>
      </c>
    </row>
    <row r="553" spans="1:14">
      <c r="A553" t="str">
        <f>IF(Ventes[[#This Row],[Sale_Date]]=Ventes[[#This Row],[Sale_Date]],"ID_V "&amp;TEXT(B553,"YYYY MMDD")&amp;"-"&amp;TEXT(ROW(),"000"),"ID…")</f>
        <v>ID_V YYYY 04DD-553</v>
      </c>
      <c r="B553" s="26">
        <f t="shared" si="16"/>
        <v>45384</v>
      </c>
      <c r="C553" t="str">
        <f>_xlfn.XLOOKUP(Ventes[[#This Row],[Product_Name]],Tab_Produits[Product_Line],Tab_Produits[ID_Product],"Choisir Votre Produit")</f>
        <v>ID_P Hea 0001</v>
      </c>
      <c r="D553" s="27" t="s">
        <v>510</v>
      </c>
      <c r="E553" s="27" t="str">
        <f>+Tab_Clients[[#This Row],[Client_Name]]</f>
        <v>Anil Kumar</v>
      </c>
      <c r="F553" s="27" t="str">
        <f>_xlfn.XLOOKUP(Ventes[[#This Row],[Client_Name]],Tab_Clients[Client_Name],Tab_Clients[Customer Type],"Nouveau")</f>
        <v>Member</v>
      </c>
      <c r="G553" s="28">
        <v>6</v>
      </c>
      <c r="H553" s="6">
        <f>_xlfn.XLOOKUP(Ventes[[#This Row],[Product_Name]],Tab_Produits[Product_Line],Tab_Produits[Coût_Unitaire],"0")</f>
        <v>74.69</v>
      </c>
      <c r="I553" s="2">
        <f t="shared" si="17"/>
        <v>448.14</v>
      </c>
      <c r="J553" s="2">
        <f>IF(AND(WORKDAY(Ventes[[#This Row],[Sale_Date]],2)&gt;=5,Ventes[[#This Row],[Quantity]]&gt;=7,+Ventes[[#This Row],[Customer Type]]="Member"),-Ventes[[#This Row],[Prix_Vente]]*TX_Remise,0)</f>
        <v>0</v>
      </c>
      <c r="K553" s="2">
        <f>IF(AND(WEEKDAY(Ventes[[#This Row],[Sale_Date]],2)=7, Ventes[[#This Row],[Product_Price]]&gt;7), Ventes[[#This Row],[Prix_Vente]]*TauxMaj, 0)</f>
        <v>0</v>
      </c>
      <c r="L553" s="2">
        <f>SUM(Ventes[[#This Row],[Prix_Vente]:[Majoration]])</f>
        <v>448.14</v>
      </c>
      <c r="M553" s="2">
        <f xml:space="preserve"> Ventes[[#This Row],[Prix de Vente HT]]*Tx_TVA</f>
        <v>86.266949999999994</v>
      </c>
      <c r="N553" s="2">
        <f>+Ventes[[#This Row],[Prix de Vente HT]]+Ventes[[#This Row],[Montant TVA]]</f>
        <v>534.40694999999994</v>
      </c>
    </row>
    <row r="554" spans="1:14">
      <c r="A554" t="str">
        <f>IF(Ventes[[#This Row],[Sale_Date]]=Ventes[[#This Row],[Sale_Date]],"ID_V "&amp;TEXT(B554,"YYYY MMDD")&amp;"-"&amp;TEXT(ROW(),"000"),"ID…")</f>
        <v>ID_V YYYY 04DD-554</v>
      </c>
      <c r="B554" s="26">
        <f t="shared" si="16"/>
        <v>45385</v>
      </c>
      <c r="C554" t="str">
        <f>_xlfn.XLOOKUP(Ventes[[#This Row],[Product_Name]],Tab_Produits[Product_Line],Tab_Produits[ID_Product],"Choisir Votre Produit")</f>
        <v>ID_P Foo 0004</v>
      </c>
      <c r="D554" s="27" t="s">
        <v>513</v>
      </c>
      <c r="E554" s="27" t="str">
        <f>+Tab_Clients[[#This Row],[Client_Name]]</f>
        <v>Meera Kapoor</v>
      </c>
      <c r="F554" s="27" t="str">
        <f>_xlfn.XLOOKUP(Ventes[[#This Row],[Client_Name]],Tab_Clients[Client_Name],Tab_Clients[Customer Type],"Nouveau")</f>
        <v>Member</v>
      </c>
      <c r="G554" s="28">
        <v>1</v>
      </c>
      <c r="H554" s="6">
        <f>_xlfn.XLOOKUP(Ventes[[#This Row],[Product_Name]],Tab_Produits[Product_Line],Tab_Produits[Coût_Unitaire],"0")</f>
        <v>54.84</v>
      </c>
      <c r="I554" s="2">
        <f t="shared" si="17"/>
        <v>54.84</v>
      </c>
      <c r="J554" s="2">
        <f>IF(AND(WORKDAY(Ventes[[#This Row],[Sale_Date]],2)&gt;=5,Ventes[[#This Row],[Quantity]]&gt;=7,+Ventes[[#This Row],[Customer Type]]="Member"),-Ventes[[#This Row],[Prix_Vente]]*TX_Remise,0)</f>
        <v>0</v>
      </c>
      <c r="K554" s="2">
        <f>IF(AND(WEEKDAY(Ventes[[#This Row],[Sale_Date]],2)=7, Ventes[[#This Row],[Product_Price]]&gt;7), Ventes[[#This Row],[Prix_Vente]]*TauxMaj, 0)</f>
        <v>0</v>
      </c>
      <c r="L554" s="2">
        <f>SUM(Ventes[[#This Row],[Prix_Vente]:[Majoration]])</f>
        <v>54.84</v>
      </c>
      <c r="M554" s="2">
        <f xml:space="preserve"> Ventes[[#This Row],[Prix de Vente HT]]*Tx_TVA</f>
        <v>10.556700000000001</v>
      </c>
      <c r="N554" s="2">
        <f>+Ventes[[#This Row],[Prix de Vente HT]]+Ventes[[#This Row],[Montant TVA]]</f>
        <v>65.39670000000001</v>
      </c>
    </row>
    <row r="555" spans="1:14">
      <c r="A555" t="str">
        <f>IF(Ventes[[#This Row],[Sale_Date]]=Ventes[[#This Row],[Sale_Date]],"ID_V "&amp;TEXT(B555,"YYYY MMDD")&amp;"-"&amp;TEXT(ROW(),"000"),"ID…")</f>
        <v>ID_V YYYY 04DD-555</v>
      </c>
      <c r="B555" s="26">
        <f t="shared" si="16"/>
        <v>45385</v>
      </c>
      <c r="C555" t="str">
        <f>_xlfn.XLOOKUP(Ventes[[#This Row],[Product_Name]],Tab_Produits[Product_Line],Tab_Produits[ID_Product],"Choisir Votre Produit")</f>
        <v>ID_P Hom 0003</v>
      </c>
      <c r="D555" s="27" t="s">
        <v>512</v>
      </c>
      <c r="E555" s="27" t="str">
        <f>+Tab_Clients[[#This Row],[Client_Name]]</f>
        <v>Karan Agarwal</v>
      </c>
      <c r="F555" s="27" t="str">
        <f>_xlfn.XLOOKUP(Ventes[[#This Row],[Client_Name]],Tab_Clients[Client_Name],Tab_Clients[Customer Type],"Nouveau")</f>
        <v>Normal</v>
      </c>
      <c r="G555" s="28">
        <v>9</v>
      </c>
      <c r="H555" s="6">
        <f>_xlfn.XLOOKUP(Ventes[[#This Row],[Product_Name]],Tab_Produits[Product_Line],Tab_Produits[Coût_Unitaire],"0")</f>
        <v>73.56</v>
      </c>
      <c r="I555" s="2">
        <f t="shared" si="17"/>
        <v>662.04</v>
      </c>
      <c r="J555" s="2">
        <f>IF(AND(WORKDAY(Ventes[[#This Row],[Sale_Date]],2)&gt;=5,Ventes[[#This Row],[Quantity]]&gt;=7,+Ventes[[#This Row],[Customer Type]]="Member"),-Ventes[[#This Row],[Prix_Vente]]*TX_Remise,0)</f>
        <v>0</v>
      </c>
      <c r="K555" s="2">
        <f>IF(AND(WEEKDAY(Ventes[[#This Row],[Sale_Date]],2)=7, Ventes[[#This Row],[Product_Price]]&gt;7), Ventes[[#This Row],[Prix_Vente]]*TauxMaj, 0)</f>
        <v>0</v>
      </c>
      <c r="L555" s="2">
        <f>SUM(Ventes[[#This Row],[Prix_Vente]:[Majoration]])</f>
        <v>662.04</v>
      </c>
      <c r="M555" s="2">
        <f xml:space="preserve"> Ventes[[#This Row],[Prix de Vente HT]]*Tx_TVA</f>
        <v>127.4427</v>
      </c>
      <c r="N555" s="2">
        <f>+Ventes[[#This Row],[Prix de Vente HT]]+Ventes[[#This Row],[Montant TVA]]</f>
        <v>789.48270000000002</v>
      </c>
    </row>
    <row r="556" spans="1:14">
      <c r="A556" t="str">
        <f>IF(Ventes[[#This Row],[Sale_Date]]=Ventes[[#This Row],[Sale_Date]],"ID_V "&amp;TEXT(B556,"YYYY MMDD")&amp;"-"&amp;TEXT(ROW(),"000"),"ID…")</f>
        <v>ID_V YYYY 04DD-556</v>
      </c>
      <c r="B556" s="26">
        <f t="shared" si="16"/>
        <v>45385</v>
      </c>
      <c r="C556" t="str">
        <f>_xlfn.XLOOKUP(Ventes[[#This Row],[Product_Name]],Tab_Produits[Product_Line],Tab_Produits[ID_Product],"Choisir Votre Produit")</f>
        <v>ID_P Hom 0003</v>
      </c>
      <c r="D556" s="27" t="s">
        <v>512</v>
      </c>
      <c r="E556" s="27" t="str">
        <f>+Tab_Clients[[#This Row],[Client_Name]]</f>
        <v>Vivaan Chopra</v>
      </c>
      <c r="F556" s="27" t="str">
        <f>_xlfn.XLOOKUP(Ventes[[#This Row],[Client_Name]],Tab_Clients[Client_Name],Tab_Clients[Customer Type],"Nouveau")</f>
        <v>Normal</v>
      </c>
      <c r="G556" s="28">
        <v>6</v>
      </c>
      <c r="H556" s="6">
        <f>_xlfn.XLOOKUP(Ventes[[#This Row],[Product_Name]],Tab_Produits[Product_Line],Tab_Produits[Coût_Unitaire],"0")</f>
        <v>73.56</v>
      </c>
      <c r="I556" s="2">
        <f t="shared" si="17"/>
        <v>441.36</v>
      </c>
      <c r="J556" s="2">
        <f>IF(AND(WORKDAY(Ventes[[#This Row],[Sale_Date]],2)&gt;=5,Ventes[[#This Row],[Quantity]]&gt;=7,+Ventes[[#This Row],[Customer Type]]="Member"),-Ventes[[#This Row],[Prix_Vente]]*TX_Remise,0)</f>
        <v>0</v>
      </c>
      <c r="K556" s="2">
        <f>IF(AND(WEEKDAY(Ventes[[#This Row],[Sale_Date]],2)=7, Ventes[[#This Row],[Product_Price]]&gt;7), Ventes[[#This Row],[Prix_Vente]]*TauxMaj, 0)</f>
        <v>0</v>
      </c>
      <c r="L556" s="2">
        <f>SUM(Ventes[[#This Row],[Prix_Vente]:[Majoration]])</f>
        <v>441.36</v>
      </c>
      <c r="M556" s="2">
        <f xml:space="preserve"> Ventes[[#This Row],[Prix de Vente HT]]*Tx_TVA</f>
        <v>84.961800000000011</v>
      </c>
      <c r="N556" s="2">
        <f>+Ventes[[#This Row],[Prix de Vente HT]]+Ventes[[#This Row],[Montant TVA]]</f>
        <v>526.32180000000005</v>
      </c>
    </row>
    <row r="557" spans="1:14">
      <c r="A557" t="str">
        <f>IF(Ventes[[#This Row],[Sale_Date]]=Ventes[[#This Row],[Sale_Date]],"ID_V "&amp;TEXT(B557,"YYYY MMDD")&amp;"-"&amp;TEXT(ROW(),"000"),"ID…")</f>
        <v>ID_V YYYY 04DD-557</v>
      </c>
      <c r="B557" s="26">
        <f t="shared" si="16"/>
        <v>45385</v>
      </c>
      <c r="C557" t="str">
        <f>_xlfn.XLOOKUP(Ventes[[#This Row],[Product_Name]],Tab_Produits[Product_Line],Tab_Produits[ID_Product],"Choisir Votre Produit")</f>
        <v>ID_P Hea 0001</v>
      </c>
      <c r="D557" s="27" t="s">
        <v>510</v>
      </c>
      <c r="E557" s="27" t="str">
        <f>+Tab_Clients[[#This Row],[Client_Name]]</f>
        <v>Rakesh Iyer</v>
      </c>
      <c r="F557" s="27" t="str">
        <f>_xlfn.XLOOKUP(Ventes[[#This Row],[Client_Name]],Tab_Clients[Client_Name],Tab_Clients[Customer Type],"Nouveau")</f>
        <v>Normal</v>
      </c>
      <c r="G557" s="28">
        <v>7</v>
      </c>
      <c r="H557" s="6">
        <f>_xlfn.XLOOKUP(Ventes[[#This Row],[Product_Name]],Tab_Produits[Product_Line],Tab_Produits[Coût_Unitaire],"0")</f>
        <v>74.69</v>
      </c>
      <c r="I557" s="2">
        <f t="shared" si="17"/>
        <v>522.82999999999993</v>
      </c>
      <c r="J557" s="2">
        <f>IF(AND(WORKDAY(Ventes[[#This Row],[Sale_Date]],2)&gt;=5,Ventes[[#This Row],[Quantity]]&gt;=7,+Ventes[[#This Row],[Customer Type]]="Member"),-Ventes[[#This Row],[Prix_Vente]]*TX_Remise,0)</f>
        <v>0</v>
      </c>
      <c r="K557" s="2">
        <f>IF(AND(WEEKDAY(Ventes[[#This Row],[Sale_Date]],2)=7, Ventes[[#This Row],[Product_Price]]&gt;7), Ventes[[#This Row],[Prix_Vente]]*TauxMaj, 0)</f>
        <v>0</v>
      </c>
      <c r="L557" s="2">
        <f>SUM(Ventes[[#This Row],[Prix_Vente]:[Majoration]])</f>
        <v>522.82999999999993</v>
      </c>
      <c r="M557" s="2">
        <f xml:space="preserve"> Ventes[[#This Row],[Prix de Vente HT]]*Tx_TVA</f>
        <v>100.64477499999998</v>
      </c>
      <c r="N557" s="2">
        <f>+Ventes[[#This Row],[Prix de Vente HT]]+Ventes[[#This Row],[Montant TVA]]</f>
        <v>623.47477499999991</v>
      </c>
    </row>
    <row r="558" spans="1:14">
      <c r="A558" t="str">
        <f>IF(Ventes[[#This Row],[Sale_Date]]=Ventes[[#This Row],[Sale_Date]],"ID_V "&amp;TEXT(B558,"YYYY MMDD")&amp;"-"&amp;TEXT(ROW(),"000"),"ID…")</f>
        <v>ID_V YYYY 04DD-558</v>
      </c>
      <c r="B558" s="26">
        <f t="shared" si="16"/>
        <v>45386</v>
      </c>
      <c r="C558" t="str">
        <f>_xlfn.XLOOKUP(Ventes[[#This Row],[Product_Name]],Tab_Produits[Product_Line],Tab_Produits[ID_Product],"Choisir Votre Produit")</f>
        <v>ID_P Foo 0004</v>
      </c>
      <c r="D558" s="27" t="s">
        <v>513</v>
      </c>
      <c r="E558" s="27" t="str">
        <f>+Tab_Clients[[#This Row],[Client_Name]]</f>
        <v>Sita Verma</v>
      </c>
      <c r="F558" s="27" t="str">
        <f>_xlfn.XLOOKUP(Ventes[[#This Row],[Client_Name]],Tab_Clients[Client_Name],Tab_Clients[Customer Type],"Nouveau")</f>
        <v>Member</v>
      </c>
      <c r="G558" s="28">
        <v>10</v>
      </c>
      <c r="H558" s="6">
        <f>_xlfn.XLOOKUP(Ventes[[#This Row],[Product_Name]],Tab_Produits[Product_Line],Tab_Produits[Coût_Unitaire],"0")</f>
        <v>54.84</v>
      </c>
      <c r="I558" s="2">
        <f t="shared" si="17"/>
        <v>548.40000000000009</v>
      </c>
      <c r="J558" s="2">
        <f>IF(AND(WORKDAY(Ventes[[#This Row],[Sale_Date]],2)&gt;=5,Ventes[[#This Row],[Quantity]]&gt;=7,+Ventes[[#This Row],[Customer Type]]="Member"),-Ventes[[#This Row],[Prix_Vente]]*TX_Remise,0)</f>
        <v>-137.10000000000002</v>
      </c>
      <c r="K558" s="2">
        <f>IF(AND(WEEKDAY(Ventes[[#This Row],[Sale_Date]],2)=7, Ventes[[#This Row],[Product_Price]]&gt;7), Ventes[[#This Row],[Prix_Vente]]*TauxMaj, 0)</f>
        <v>0</v>
      </c>
      <c r="L558" s="2">
        <f>SUM(Ventes[[#This Row],[Prix_Vente]:[Majoration]])</f>
        <v>411.30000000000007</v>
      </c>
      <c r="M558" s="2">
        <f xml:space="preserve"> Ventes[[#This Row],[Prix de Vente HT]]*Tx_TVA</f>
        <v>79.17525000000002</v>
      </c>
      <c r="N558" s="2">
        <f>+Ventes[[#This Row],[Prix de Vente HT]]+Ventes[[#This Row],[Montant TVA]]</f>
        <v>490.47525000000007</v>
      </c>
    </row>
    <row r="559" spans="1:14">
      <c r="A559" t="str">
        <f>IF(Ventes[[#This Row],[Sale_Date]]=Ventes[[#This Row],[Sale_Date]],"ID_V "&amp;TEXT(B559,"YYYY MMDD")&amp;"-"&amp;TEXT(ROW(),"000"),"ID…")</f>
        <v>ID_V YYYY 04DD-559</v>
      </c>
      <c r="B559" s="26">
        <f t="shared" si="16"/>
        <v>45386</v>
      </c>
      <c r="C559" t="str">
        <f>_xlfn.XLOOKUP(Ventes[[#This Row],[Product_Name]],Tab_Produits[Product_Line],Tab_Produits[ID_Product],"Choisir Votre Produit")</f>
        <v>ID_P Hom 0003</v>
      </c>
      <c r="D559" s="27" t="s">
        <v>512</v>
      </c>
      <c r="E559" s="27" t="str">
        <f>+Tab_Clients[[#This Row],[Client_Name]]</f>
        <v>Arjun Nair</v>
      </c>
      <c r="F559" s="27" t="str">
        <f>_xlfn.XLOOKUP(Ventes[[#This Row],[Client_Name]],Tab_Clients[Client_Name],Tab_Clients[Customer Type],"Nouveau")</f>
        <v>Member</v>
      </c>
      <c r="G559" s="28">
        <v>6</v>
      </c>
      <c r="H559" s="6">
        <f>_xlfn.XLOOKUP(Ventes[[#This Row],[Product_Name]],Tab_Produits[Product_Line],Tab_Produits[Coût_Unitaire],"0")</f>
        <v>73.56</v>
      </c>
      <c r="I559" s="2">
        <f t="shared" si="17"/>
        <v>441.36</v>
      </c>
      <c r="J559" s="2">
        <f>IF(AND(WORKDAY(Ventes[[#This Row],[Sale_Date]],2)&gt;=5,Ventes[[#This Row],[Quantity]]&gt;=7,+Ventes[[#This Row],[Customer Type]]="Member"),-Ventes[[#This Row],[Prix_Vente]]*TX_Remise,0)</f>
        <v>0</v>
      </c>
      <c r="K559" s="2">
        <f>IF(AND(WEEKDAY(Ventes[[#This Row],[Sale_Date]],2)=7, Ventes[[#This Row],[Product_Price]]&gt;7), Ventes[[#This Row],[Prix_Vente]]*TauxMaj, 0)</f>
        <v>0</v>
      </c>
      <c r="L559" s="2">
        <f>SUM(Ventes[[#This Row],[Prix_Vente]:[Majoration]])</f>
        <v>441.36</v>
      </c>
      <c r="M559" s="2">
        <f xml:space="preserve"> Ventes[[#This Row],[Prix de Vente HT]]*Tx_TVA</f>
        <v>84.961800000000011</v>
      </c>
      <c r="N559" s="2">
        <f>+Ventes[[#This Row],[Prix de Vente HT]]+Ventes[[#This Row],[Montant TVA]]</f>
        <v>526.32180000000005</v>
      </c>
    </row>
    <row r="560" spans="1:14">
      <c r="A560" t="str">
        <f>IF(Ventes[[#This Row],[Sale_Date]]=Ventes[[#This Row],[Sale_Date]],"ID_V "&amp;TEXT(B560,"YYYY MMDD")&amp;"-"&amp;TEXT(ROW(),"000"),"ID…")</f>
        <v>ID_V YYYY 04DD-560</v>
      </c>
      <c r="B560" s="26">
        <f t="shared" si="16"/>
        <v>45386</v>
      </c>
      <c r="C560" t="str">
        <f>_xlfn.XLOOKUP(Ventes[[#This Row],[Product_Name]],Tab_Produits[Product_Line],Tab_Produits[ID_Product],"Choisir Votre Produit")</f>
        <v>ID_P Foo 0004</v>
      </c>
      <c r="D560" s="27" t="s">
        <v>513</v>
      </c>
      <c r="E560" s="27" t="str">
        <f>+Tab_Clients[[#This Row],[Client_Name]]</f>
        <v>Vivaan Singh</v>
      </c>
      <c r="F560" s="27" t="str">
        <f>_xlfn.XLOOKUP(Ventes[[#This Row],[Client_Name]],Tab_Clients[Client_Name],Tab_Clients[Customer Type],"Nouveau")</f>
        <v>Member</v>
      </c>
      <c r="G560" s="28">
        <v>6</v>
      </c>
      <c r="H560" s="6">
        <f>_xlfn.XLOOKUP(Ventes[[#This Row],[Product_Name]],Tab_Produits[Product_Line],Tab_Produits[Coût_Unitaire],"0")</f>
        <v>54.84</v>
      </c>
      <c r="I560" s="2">
        <f t="shared" si="17"/>
        <v>329.04</v>
      </c>
      <c r="J560" s="2">
        <f>IF(AND(WORKDAY(Ventes[[#This Row],[Sale_Date]],2)&gt;=5,Ventes[[#This Row],[Quantity]]&gt;=7,+Ventes[[#This Row],[Customer Type]]="Member"),-Ventes[[#This Row],[Prix_Vente]]*TX_Remise,0)</f>
        <v>0</v>
      </c>
      <c r="K560" s="2">
        <f>IF(AND(WEEKDAY(Ventes[[#This Row],[Sale_Date]],2)=7, Ventes[[#This Row],[Product_Price]]&gt;7), Ventes[[#This Row],[Prix_Vente]]*TauxMaj, 0)</f>
        <v>0</v>
      </c>
      <c r="L560" s="2">
        <f>SUM(Ventes[[#This Row],[Prix_Vente]:[Majoration]])</f>
        <v>329.04</v>
      </c>
      <c r="M560" s="2">
        <f xml:space="preserve"> Ventes[[#This Row],[Prix de Vente HT]]*Tx_TVA</f>
        <v>63.340200000000003</v>
      </c>
      <c r="N560" s="2">
        <f>+Ventes[[#This Row],[Prix de Vente HT]]+Ventes[[#This Row],[Montant TVA]]</f>
        <v>392.3802</v>
      </c>
    </row>
    <row r="561" spans="1:14">
      <c r="A561" t="str">
        <f>IF(Ventes[[#This Row],[Sale_Date]]=Ventes[[#This Row],[Sale_Date]],"ID_V "&amp;TEXT(B561,"YYYY MMDD")&amp;"-"&amp;TEXT(ROW(),"000"),"ID…")</f>
        <v>ID_V YYYY 04DD-561</v>
      </c>
      <c r="B561" s="26">
        <f t="shared" si="16"/>
        <v>45386</v>
      </c>
      <c r="C561" t="str">
        <f>_xlfn.XLOOKUP(Ventes[[#This Row],[Product_Name]],Tab_Produits[Product_Line],Tab_Produits[ID_Product],"Choisir Votre Produit")</f>
        <v>ID_P Hom 0003</v>
      </c>
      <c r="D561" s="27" t="s">
        <v>512</v>
      </c>
      <c r="E561" s="27" t="str">
        <f>+Tab_Clients[[#This Row],[Client_Name]]</f>
        <v>Karan Mehta</v>
      </c>
      <c r="F561" s="27" t="str">
        <f>_xlfn.XLOOKUP(Ventes[[#This Row],[Client_Name]],Tab_Clients[Client_Name],Tab_Clients[Customer Type],"Nouveau")</f>
        <v>Member</v>
      </c>
      <c r="G561" s="28">
        <v>10</v>
      </c>
      <c r="H561" s="6">
        <f>_xlfn.XLOOKUP(Ventes[[#This Row],[Product_Name]],Tab_Produits[Product_Line],Tab_Produits[Coût_Unitaire],"0")</f>
        <v>73.56</v>
      </c>
      <c r="I561" s="2">
        <f t="shared" si="17"/>
        <v>735.6</v>
      </c>
      <c r="J561" s="2">
        <f>IF(AND(WORKDAY(Ventes[[#This Row],[Sale_Date]],2)&gt;=5,Ventes[[#This Row],[Quantity]]&gt;=7,+Ventes[[#This Row],[Customer Type]]="Member"),-Ventes[[#This Row],[Prix_Vente]]*TX_Remise,0)</f>
        <v>-183.9</v>
      </c>
      <c r="K561" s="2">
        <f>IF(AND(WEEKDAY(Ventes[[#This Row],[Sale_Date]],2)=7, Ventes[[#This Row],[Product_Price]]&gt;7), Ventes[[#This Row],[Prix_Vente]]*TauxMaj, 0)</f>
        <v>0</v>
      </c>
      <c r="L561" s="2">
        <f>SUM(Ventes[[#This Row],[Prix_Vente]:[Majoration]])</f>
        <v>551.70000000000005</v>
      </c>
      <c r="M561" s="2">
        <f xml:space="preserve"> Ventes[[#This Row],[Prix de Vente HT]]*Tx_TVA</f>
        <v>106.20225000000001</v>
      </c>
      <c r="N561" s="2">
        <f>+Ventes[[#This Row],[Prix de Vente HT]]+Ventes[[#This Row],[Montant TVA]]</f>
        <v>657.90225000000009</v>
      </c>
    </row>
    <row r="562" spans="1:14">
      <c r="A562" t="str">
        <f>IF(Ventes[[#This Row],[Sale_Date]]=Ventes[[#This Row],[Sale_Date]],"ID_V "&amp;TEXT(B562,"YYYY MMDD")&amp;"-"&amp;TEXT(ROW(),"000"),"ID…")</f>
        <v>ID_V YYYY 04DD-562</v>
      </c>
      <c r="B562" s="26">
        <f t="shared" si="16"/>
        <v>45387</v>
      </c>
      <c r="C562" t="str">
        <f>_xlfn.XLOOKUP(Ventes[[#This Row],[Product_Name]],Tab_Produits[Product_Line],Tab_Produits[ID_Product],"Choisir Votre Produit")</f>
        <v>ID_P Hom 0003</v>
      </c>
      <c r="D562" s="27" t="s">
        <v>512</v>
      </c>
      <c r="E562" s="27" t="str">
        <f>+Tab_Clients[[#This Row],[Client_Name]]</f>
        <v>Pooja Joshi</v>
      </c>
      <c r="F562" s="27" t="str">
        <f>_xlfn.XLOOKUP(Ventes[[#This Row],[Client_Name]],Tab_Clients[Client_Name],Tab_Clients[Customer Type],"Nouveau")</f>
        <v>Member</v>
      </c>
      <c r="G562" s="28">
        <v>9</v>
      </c>
      <c r="H562" s="6">
        <f>_xlfn.XLOOKUP(Ventes[[#This Row],[Product_Name]],Tab_Produits[Product_Line],Tab_Produits[Coût_Unitaire],"0")</f>
        <v>73.56</v>
      </c>
      <c r="I562" s="2">
        <f t="shared" si="17"/>
        <v>662.04</v>
      </c>
      <c r="J562" s="2">
        <f>IF(AND(WORKDAY(Ventes[[#This Row],[Sale_Date]],2)&gt;=5,Ventes[[#This Row],[Quantity]]&gt;=7,+Ventes[[#This Row],[Customer Type]]="Member"),-Ventes[[#This Row],[Prix_Vente]]*TX_Remise,0)</f>
        <v>-165.51</v>
      </c>
      <c r="K562" s="2">
        <f>IF(AND(WEEKDAY(Ventes[[#This Row],[Sale_Date]],2)=7, Ventes[[#This Row],[Product_Price]]&gt;7), Ventes[[#This Row],[Prix_Vente]]*TauxMaj, 0)</f>
        <v>0</v>
      </c>
      <c r="L562" s="2">
        <f>SUM(Ventes[[#This Row],[Prix_Vente]:[Majoration]])</f>
        <v>496.53</v>
      </c>
      <c r="M562" s="2">
        <f xml:space="preserve"> Ventes[[#This Row],[Prix de Vente HT]]*Tx_TVA</f>
        <v>95.582025000000002</v>
      </c>
      <c r="N562" s="2">
        <f>+Ventes[[#This Row],[Prix de Vente HT]]+Ventes[[#This Row],[Montant TVA]]</f>
        <v>592.11202500000002</v>
      </c>
    </row>
    <row r="563" spans="1:14">
      <c r="A563" t="str">
        <f>IF(Ventes[[#This Row],[Sale_Date]]=Ventes[[#This Row],[Sale_Date]],"ID_V "&amp;TEXT(B563,"YYYY MMDD")&amp;"-"&amp;TEXT(ROW(),"000"),"ID…")</f>
        <v>ID_V YYYY 04DD-563</v>
      </c>
      <c r="B563" s="26">
        <f t="shared" si="16"/>
        <v>45387</v>
      </c>
      <c r="C563" t="str">
        <f>_xlfn.XLOOKUP(Ventes[[#This Row],[Product_Name]],Tab_Produits[Product_Line],Tab_Produits[ID_Product],"Choisir Votre Produit")</f>
        <v>ID_P Hea 0001</v>
      </c>
      <c r="D563" s="27" t="s">
        <v>510</v>
      </c>
      <c r="E563" s="27" t="str">
        <f>+Tab_Clients[[#This Row],[Client_Name]]</f>
        <v>Lakshmi Kumar</v>
      </c>
      <c r="F563" s="27" t="str">
        <f>_xlfn.XLOOKUP(Ventes[[#This Row],[Client_Name]],Tab_Clients[Client_Name],Tab_Clients[Customer Type],"Nouveau")</f>
        <v>Member</v>
      </c>
      <c r="G563" s="28">
        <v>5</v>
      </c>
      <c r="H563" s="6">
        <f>_xlfn.XLOOKUP(Ventes[[#This Row],[Product_Name]],Tab_Produits[Product_Line],Tab_Produits[Coût_Unitaire],"0")</f>
        <v>74.69</v>
      </c>
      <c r="I563" s="2">
        <f t="shared" si="17"/>
        <v>373.45</v>
      </c>
      <c r="J563" s="2">
        <f>IF(AND(WORKDAY(Ventes[[#This Row],[Sale_Date]],2)&gt;=5,Ventes[[#This Row],[Quantity]]&gt;=7,+Ventes[[#This Row],[Customer Type]]="Member"),-Ventes[[#This Row],[Prix_Vente]]*TX_Remise,0)</f>
        <v>0</v>
      </c>
      <c r="K563" s="2">
        <f>IF(AND(WEEKDAY(Ventes[[#This Row],[Sale_Date]],2)=7, Ventes[[#This Row],[Product_Price]]&gt;7), Ventes[[#This Row],[Prix_Vente]]*TauxMaj, 0)</f>
        <v>0</v>
      </c>
      <c r="L563" s="2">
        <f>SUM(Ventes[[#This Row],[Prix_Vente]:[Majoration]])</f>
        <v>373.45</v>
      </c>
      <c r="M563" s="2">
        <f xml:space="preserve"> Ventes[[#This Row],[Prix de Vente HT]]*Tx_TVA</f>
        <v>71.889124999999993</v>
      </c>
      <c r="N563" s="2">
        <f>+Ventes[[#This Row],[Prix de Vente HT]]+Ventes[[#This Row],[Montant TVA]]</f>
        <v>445.33912499999997</v>
      </c>
    </row>
    <row r="564" spans="1:14">
      <c r="A564" t="str">
        <f>IF(Ventes[[#This Row],[Sale_Date]]=Ventes[[#This Row],[Sale_Date]],"ID_V "&amp;TEXT(B564,"YYYY MMDD")&amp;"-"&amp;TEXT(ROW(),"000"),"ID…")</f>
        <v>ID_V YYYY 04DD-564</v>
      </c>
      <c r="B564" s="26">
        <f t="shared" si="16"/>
        <v>45387</v>
      </c>
      <c r="C564" t="str">
        <f>_xlfn.XLOOKUP(Ventes[[#This Row],[Product_Name]],Tab_Produits[Product_Line],Tab_Produits[ID_Product],"Choisir Votre Produit")</f>
        <v>ID_P Foo 0004</v>
      </c>
      <c r="D564" s="27" t="s">
        <v>513</v>
      </c>
      <c r="E564" s="27" t="str">
        <f>+Tab_Clients[[#This Row],[Client_Name]]</f>
        <v>Kavya Mukherjee</v>
      </c>
      <c r="F564" s="27" t="str">
        <f>_xlfn.XLOOKUP(Ventes[[#This Row],[Client_Name]],Tab_Clients[Client_Name],Tab_Clients[Customer Type],"Nouveau")</f>
        <v>Member</v>
      </c>
      <c r="G564" s="28">
        <v>1</v>
      </c>
      <c r="H564" s="6">
        <f>_xlfn.XLOOKUP(Ventes[[#This Row],[Product_Name]],Tab_Produits[Product_Line],Tab_Produits[Coût_Unitaire],"0")</f>
        <v>54.84</v>
      </c>
      <c r="I564" s="2">
        <f t="shared" si="17"/>
        <v>54.84</v>
      </c>
      <c r="J564" s="2">
        <f>IF(AND(WORKDAY(Ventes[[#This Row],[Sale_Date]],2)&gt;=5,Ventes[[#This Row],[Quantity]]&gt;=7,+Ventes[[#This Row],[Customer Type]]="Member"),-Ventes[[#This Row],[Prix_Vente]]*TX_Remise,0)</f>
        <v>0</v>
      </c>
      <c r="K564" s="2">
        <f>IF(AND(WEEKDAY(Ventes[[#This Row],[Sale_Date]],2)=7, Ventes[[#This Row],[Product_Price]]&gt;7), Ventes[[#This Row],[Prix_Vente]]*TauxMaj, 0)</f>
        <v>0</v>
      </c>
      <c r="L564" s="2">
        <f>SUM(Ventes[[#This Row],[Prix_Vente]:[Majoration]])</f>
        <v>54.84</v>
      </c>
      <c r="M564" s="2">
        <f xml:space="preserve"> Ventes[[#This Row],[Prix de Vente HT]]*Tx_TVA</f>
        <v>10.556700000000001</v>
      </c>
      <c r="N564" s="2">
        <f>+Ventes[[#This Row],[Prix de Vente HT]]+Ventes[[#This Row],[Montant TVA]]</f>
        <v>65.39670000000001</v>
      </c>
    </row>
    <row r="565" spans="1:14">
      <c r="A565" t="str">
        <f>IF(Ventes[[#This Row],[Sale_Date]]=Ventes[[#This Row],[Sale_Date]],"ID_V "&amp;TEXT(B565,"YYYY MMDD")&amp;"-"&amp;TEXT(ROW(),"000"),"ID…")</f>
        <v>ID_V YYYY 04DD-565</v>
      </c>
      <c r="B565" s="26">
        <f t="shared" si="16"/>
        <v>45387</v>
      </c>
      <c r="C565" t="str">
        <f>_xlfn.XLOOKUP(Ventes[[#This Row],[Product_Name]],Tab_Produits[Product_Line],Tab_Produits[ID_Product],"Choisir Votre Produit")</f>
        <v>ID_P Hom 0003</v>
      </c>
      <c r="D565" s="27" t="s">
        <v>512</v>
      </c>
      <c r="E565" s="27" t="str">
        <f>+Tab_Clients[[#This Row],[Client_Name]]</f>
        <v>Meera Kumar</v>
      </c>
      <c r="F565" s="27" t="str">
        <f>_xlfn.XLOOKUP(Ventes[[#This Row],[Client_Name]],Tab_Clients[Client_Name],Tab_Clients[Customer Type],"Nouveau")</f>
        <v>Normal</v>
      </c>
      <c r="G565" s="28">
        <v>2</v>
      </c>
      <c r="H565" s="6">
        <f>_xlfn.XLOOKUP(Ventes[[#This Row],[Product_Name]],Tab_Produits[Product_Line],Tab_Produits[Coût_Unitaire],"0")</f>
        <v>73.56</v>
      </c>
      <c r="I565" s="2">
        <f t="shared" si="17"/>
        <v>147.12</v>
      </c>
      <c r="J565" s="2">
        <f>IF(AND(WORKDAY(Ventes[[#This Row],[Sale_Date]],2)&gt;=5,Ventes[[#This Row],[Quantity]]&gt;=7,+Ventes[[#This Row],[Customer Type]]="Member"),-Ventes[[#This Row],[Prix_Vente]]*TX_Remise,0)</f>
        <v>0</v>
      </c>
      <c r="K565" s="2">
        <f>IF(AND(WEEKDAY(Ventes[[#This Row],[Sale_Date]],2)=7, Ventes[[#This Row],[Product_Price]]&gt;7), Ventes[[#This Row],[Prix_Vente]]*TauxMaj, 0)</f>
        <v>0</v>
      </c>
      <c r="L565" s="2">
        <f>SUM(Ventes[[#This Row],[Prix_Vente]:[Majoration]])</f>
        <v>147.12</v>
      </c>
      <c r="M565" s="2">
        <f xml:space="preserve"> Ventes[[#This Row],[Prix de Vente HT]]*Tx_TVA</f>
        <v>28.320600000000002</v>
      </c>
      <c r="N565" s="2">
        <f>+Ventes[[#This Row],[Prix de Vente HT]]+Ventes[[#This Row],[Montant TVA]]</f>
        <v>175.44060000000002</v>
      </c>
    </row>
    <row r="566" spans="1:14">
      <c r="A566" t="str">
        <f>IF(Ventes[[#This Row],[Sale_Date]]=Ventes[[#This Row],[Sale_Date]],"ID_V "&amp;TEXT(B566,"YYYY MMDD")&amp;"-"&amp;TEXT(ROW(),"000"),"ID…")</f>
        <v>ID_V YYYY 04DD-566</v>
      </c>
      <c r="B566" s="26">
        <f t="shared" si="16"/>
        <v>45388</v>
      </c>
      <c r="C566" t="str">
        <f>_xlfn.XLOOKUP(Ventes[[#This Row],[Product_Name]],Tab_Produits[Product_Line],Tab_Produits[ID_Product],"Choisir Votre Produit")</f>
        <v>ID_P Hom 0003</v>
      </c>
      <c r="D566" s="27" t="s">
        <v>512</v>
      </c>
      <c r="E566" s="27" t="str">
        <f>+Tab_Clients[[#This Row],[Client_Name]]</f>
        <v>Manish Kapoor</v>
      </c>
      <c r="F566" s="27" t="str">
        <f>_xlfn.XLOOKUP(Ventes[[#This Row],[Client_Name]],Tab_Clients[Client_Name],Tab_Clients[Customer Type],"Nouveau")</f>
        <v>Normal</v>
      </c>
      <c r="G566" s="28">
        <v>7</v>
      </c>
      <c r="H566" s="6">
        <f>_xlfn.XLOOKUP(Ventes[[#This Row],[Product_Name]],Tab_Produits[Product_Line],Tab_Produits[Coût_Unitaire],"0")</f>
        <v>73.56</v>
      </c>
      <c r="I566" s="2">
        <f t="shared" si="17"/>
        <v>514.92000000000007</v>
      </c>
      <c r="J566" s="2">
        <f>IF(AND(WORKDAY(Ventes[[#This Row],[Sale_Date]],2)&gt;=5,Ventes[[#This Row],[Quantity]]&gt;=7,+Ventes[[#This Row],[Customer Type]]="Member"),-Ventes[[#This Row],[Prix_Vente]]*TX_Remise,0)</f>
        <v>0</v>
      </c>
      <c r="K566" s="2">
        <f>IF(AND(WEEKDAY(Ventes[[#This Row],[Sale_Date]],2)=7, Ventes[[#This Row],[Product_Price]]&gt;7), Ventes[[#This Row],[Prix_Vente]]*TauxMaj, 0)</f>
        <v>0</v>
      </c>
      <c r="L566" s="2">
        <f>SUM(Ventes[[#This Row],[Prix_Vente]:[Majoration]])</f>
        <v>514.92000000000007</v>
      </c>
      <c r="M566" s="2">
        <f xml:space="preserve"> Ventes[[#This Row],[Prix de Vente HT]]*Tx_TVA</f>
        <v>99.122100000000017</v>
      </c>
      <c r="N566" s="2">
        <f>+Ventes[[#This Row],[Prix de Vente HT]]+Ventes[[#This Row],[Montant TVA]]</f>
        <v>614.04210000000012</v>
      </c>
    </row>
    <row r="567" spans="1:14">
      <c r="A567" t="str">
        <f>IF(Ventes[[#This Row],[Sale_Date]]=Ventes[[#This Row],[Sale_Date]],"ID_V "&amp;TEXT(B567,"YYYY MMDD")&amp;"-"&amp;TEXT(ROW(),"000"),"ID…")</f>
        <v>ID_V YYYY 04DD-567</v>
      </c>
      <c r="B567" s="26">
        <f t="shared" si="16"/>
        <v>45388</v>
      </c>
      <c r="C567" t="str">
        <f>_xlfn.XLOOKUP(Ventes[[#This Row],[Product_Name]],Tab_Produits[Product_Line],Tab_Produits[ID_Product],"Choisir Votre Produit")</f>
        <v>ID_P Hea 0001</v>
      </c>
      <c r="D567" s="27" t="s">
        <v>510</v>
      </c>
      <c r="E567" s="27" t="str">
        <f>+Tab_Clients[[#This Row],[Client_Name]]</f>
        <v>Priya Mukherjee</v>
      </c>
      <c r="F567" s="27" t="str">
        <f>_xlfn.XLOOKUP(Ventes[[#This Row],[Client_Name]],Tab_Clients[Client_Name],Tab_Clients[Customer Type],"Nouveau")</f>
        <v>Member</v>
      </c>
      <c r="G567" s="28">
        <v>9</v>
      </c>
      <c r="H567" s="6">
        <f>_xlfn.XLOOKUP(Ventes[[#This Row],[Product_Name]],Tab_Produits[Product_Line],Tab_Produits[Coût_Unitaire],"0")</f>
        <v>74.69</v>
      </c>
      <c r="I567" s="2">
        <f t="shared" si="17"/>
        <v>672.21</v>
      </c>
      <c r="J567" s="2">
        <f>IF(AND(WORKDAY(Ventes[[#This Row],[Sale_Date]],2)&gt;=5,Ventes[[#This Row],[Quantity]]&gt;=7,+Ventes[[#This Row],[Customer Type]]="Member"),-Ventes[[#This Row],[Prix_Vente]]*TX_Remise,0)</f>
        <v>-168.05250000000001</v>
      </c>
      <c r="K567" s="2">
        <f>IF(AND(WEEKDAY(Ventes[[#This Row],[Sale_Date]],2)=7, Ventes[[#This Row],[Product_Price]]&gt;7), Ventes[[#This Row],[Prix_Vente]]*TauxMaj, 0)</f>
        <v>0</v>
      </c>
      <c r="L567" s="2">
        <f>SUM(Ventes[[#This Row],[Prix_Vente]:[Majoration]])</f>
        <v>504.15750000000003</v>
      </c>
      <c r="M567" s="2">
        <f xml:space="preserve"> Ventes[[#This Row],[Prix de Vente HT]]*Tx_TVA</f>
        <v>97.050318750000002</v>
      </c>
      <c r="N567" s="2">
        <f>+Ventes[[#This Row],[Prix de Vente HT]]+Ventes[[#This Row],[Montant TVA]]</f>
        <v>601.20781875</v>
      </c>
    </row>
    <row r="568" spans="1:14">
      <c r="A568" t="str">
        <f>IF(Ventes[[#This Row],[Sale_Date]]=Ventes[[#This Row],[Sale_Date]],"ID_V "&amp;TEXT(B568,"YYYY MMDD")&amp;"-"&amp;TEXT(ROW(),"000"),"ID…")</f>
        <v>ID_V YYYY 04DD-568</v>
      </c>
      <c r="B568" s="26">
        <f t="shared" si="16"/>
        <v>45388</v>
      </c>
      <c r="C568" t="str">
        <f>_xlfn.XLOOKUP(Ventes[[#This Row],[Product_Name]],Tab_Produits[Product_Line],Tab_Produits[ID_Product],"Choisir Votre Produit")</f>
        <v>ID_P Foo 0004</v>
      </c>
      <c r="D568" s="27" t="s">
        <v>513</v>
      </c>
      <c r="E568" s="27" t="str">
        <f>+Tab_Clients[[#This Row],[Client_Name]]</f>
        <v>Raj Agarwal</v>
      </c>
      <c r="F568" s="27" t="str">
        <f>_xlfn.XLOOKUP(Ventes[[#This Row],[Client_Name]],Tab_Clients[Client_Name],Tab_Clients[Customer Type],"Nouveau")</f>
        <v>Member</v>
      </c>
      <c r="G568" s="28">
        <v>8</v>
      </c>
      <c r="H568" s="6">
        <f>_xlfn.XLOOKUP(Ventes[[#This Row],[Product_Name]],Tab_Produits[Product_Line],Tab_Produits[Coût_Unitaire],"0")</f>
        <v>54.84</v>
      </c>
      <c r="I568" s="2">
        <f t="shared" si="17"/>
        <v>438.72</v>
      </c>
      <c r="J568" s="2">
        <f>IF(AND(WORKDAY(Ventes[[#This Row],[Sale_Date]],2)&gt;=5,Ventes[[#This Row],[Quantity]]&gt;=7,+Ventes[[#This Row],[Customer Type]]="Member"),-Ventes[[#This Row],[Prix_Vente]]*TX_Remise,0)</f>
        <v>-109.68</v>
      </c>
      <c r="K568" s="2">
        <f>IF(AND(WEEKDAY(Ventes[[#This Row],[Sale_Date]],2)=7, Ventes[[#This Row],[Product_Price]]&gt;7), Ventes[[#This Row],[Prix_Vente]]*TauxMaj, 0)</f>
        <v>0</v>
      </c>
      <c r="L568" s="2">
        <f>SUM(Ventes[[#This Row],[Prix_Vente]:[Majoration]])</f>
        <v>329.04</v>
      </c>
      <c r="M568" s="2">
        <f xml:space="preserve"> Ventes[[#This Row],[Prix de Vente HT]]*Tx_TVA</f>
        <v>63.340200000000003</v>
      </c>
      <c r="N568" s="2">
        <f>+Ventes[[#This Row],[Prix de Vente HT]]+Ventes[[#This Row],[Montant TVA]]</f>
        <v>392.3802</v>
      </c>
    </row>
    <row r="569" spans="1:14">
      <c r="A569" t="str">
        <f>IF(Ventes[[#This Row],[Sale_Date]]=Ventes[[#This Row],[Sale_Date]],"ID_V "&amp;TEXT(B569,"YYYY MMDD")&amp;"-"&amp;TEXT(ROW(),"000"),"ID…")</f>
        <v>ID_V YYYY 04DD-569</v>
      </c>
      <c r="B569" s="26">
        <f t="shared" si="16"/>
        <v>45388</v>
      </c>
      <c r="C569" t="str">
        <f>_xlfn.XLOOKUP(Ventes[[#This Row],[Product_Name]],Tab_Produits[Product_Line],Tab_Produits[ID_Product],"Choisir Votre Produit")</f>
        <v>ID_P Hom 0003</v>
      </c>
      <c r="D569" s="27" t="s">
        <v>512</v>
      </c>
      <c r="E569" s="27" t="str">
        <f>+Tab_Clients[[#This Row],[Client_Name]]</f>
        <v>Pooja Singh</v>
      </c>
      <c r="F569" s="27" t="str">
        <f>_xlfn.XLOOKUP(Ventes[[#This Row],[Client_Name]],Tab_Clients[Client_Name],Tab_Clients[Customer Type],"Nouveau")</f>
        <v>Member</v>
      </c>
      <c r="G569" s="28">
        <v>6</v>
      </c>
      <c r="H569" s="6">
        <f>_xlfn.XLOOKUP(Ventes[[#This Row],[Product_Name]],Tab_Produits[Product_Line],Tab_Produits[Coût_Unitaire],"0")</f>
        <v>73.56</v>
      </c>
      <c r="I569" s="2">
        <f t="shared" si="17"/>
        <v>441.36</v>
      </c>
      <c r="J569" s="2">
        <f>IF(AND(WORKDAY(Ventes[[#This Row],[Sale_Date]],2)&gt;=5,Ventes[[#This Row],[Quantity]]&gt;=7,+Ventes[[#This Row],[Customer Type]]="Member"),-Ventes[[#This Row],[Prix_Vente]]*TX_Remise,0)</f>
        <v>0</v>
      </c>
      <c r="K569" s="2">
        <f>IF(AND(WEEKDAY(Ventes[[#This Row],[Sale_Date]],2)=7, Ventes[[#This Row],[Product_Price]]&gt;7), Ventes[[#This Row],[Prix_Vente]]*TauxMaj, 0)</f>
        <v>0</v>
      </c>
      <c r="L569" s="2">
        <f>SUM(Ventes[[#This Row],[Prix_Vente]:[Majoration]])</f>
        <v>441.36</v>
      </c>
      <c r="M569" s="2">
        <f xml:space="preserve"> Ventes[[#This Row],[Prix de Vente HT]]*Tx_TVA</f>
        <v>84.961800000000011</v>
      </c>
      <c r="N569" s="2">
        <f>+Ventes[[#This Row],[Prix de Vente HT]]+Ventes[[#This Row],[Montant TVA]]</f>
        <v>526.32180000000005</v>
      </c>
    </row>
    <row r="570" spans="1:14">
      <c r="A570" t="str">
        <f>IF(Ventes[[#This Row],[Sale_Date]]=Ventes[[#This Row],[Sale_Date]],"ID_V "&amp;TEXT(B570,"YYYY MMDD")&amp;"-"&amp;TEXT(ROW(),"000"),"ID…")</f>
        <v>ID_V YYYY 04DD-570</v>
      </c>
      <c r="B570" s="26">
        <f t="shared" si="16"/>
        <v>45389</v>
      </c>
      <c r="C570" t="str">
        <f>_xlfn.XLOOKUP(Ventes[[#This Row],[Product_Name]],Tab_Produits[Product_Line],Tab_Produits[ID_Product],"Choisir Votre Produit")</f>
        <v>ID_P Hom 0003</v>
      </c>
      <c r="D570" s="27" t="s">
        <v>512</v>
      </c>
      <c r="E570" s="27" t="str">
        <f>+Tab_Clients[[#This Row],[Client_Name]]</f>
        <v>Riya Singh</v>
      </c>
      <c r="F570" s="27" t="str">
        <f>_xlfn.XLOOKUP(Ventes[[#This Row],[Client_Name]],Tab_Clients[Client_Name],Tab_Clients[Customer Type],"Nouveau")</f>
        <v>Normal</v>
      </c>
      <c r="G570" s="28">
        <v>3</v>
      </c>
      <c r="H570" s="6">
        <f>_xlfn.XLOOKUP(Ventes[[#This Row],[Product_Name]],Tab_Produits[Product_Line],Tab_Produits[Coût_Unitaire],"0")</f>
        <v>73.56</v>
      </c>
      <c r="I570" s="2">
        <f t="shared" si="17"/>
        <v>220.68</v>
      </c>
      <c r="J570" s="2">
        <f>IF(AND(WORKDAY(Ventes[[#This Row],[Sale_Date]],2)&gt;=5,Ventes[[#This Row],[Quantity]]&gt;=7,+Ventes[[#This Row],[Customer Type]]="Member"),-Ventes[[#This Row],[Prix_Vente]]*TX_Remise,0)</f>
        <v>0</v>
      </c>
      <c r="K570" s="2">
        <f>IF(AND(WEEKDAY(Ventes[[#This Row],[Sale_Date]],2)=7, Ventes[[#This Row],[Product_Price]]&gt;7), Ventes[[#This Row],[Prix_Vente]]*TauxMaj, 0)</f>
        <v>4.4136000000000006</v>
      </c>
      <c r="L570" s="2">
        <f>SUM(Ventes[[#This Row],[Prix_Vente]:[Majoration]])</f>
        <v>225.09360000000001</v>
      </c>
      <c r="M570" s="2">
        <f xml:space="preserve"> Ventes[[#This Row],[Prix de Vente HT]]*Tx_TVA</f>
        <v>43.330518000000005</v>
      </c>
      <c r="N570" s="2">
        <f>+Ventes[[#This Row],[Prix de Vente HT]]+Ventes[[#This Row],[Montant TVA]]</f>
        <v>268.42411800000002</v>
      </c>
    </row>
    <row r="571" spans="1:14">
      <c r="A571" t="str">
        <f>IF(Ventes[[#This Row],[Sale_Date]]=Ventes[[#This Row],[Sale_Date]],"ID_V "&amp;TEXT(B571,"YYYY MMDD")&amp;"-"&amp;TEXT(ROW(),"000"),"ID…")</f>
        <v>ID_V YYYY 04DD-571</v>
      </c>
      <c r="B571" s="26">
        <f t="shared" si="16"/>
        <v>45389</v>
      </c>
      <c r="C571" t="str">
        <f>_xlfn.XLOOKUP(Ventes[[#This Row],[Product_Name]],Tab_Produits[Product_Line],Tab_Produits[ID_Product],"Choisir Votre Produit")</f>
        <v>ID_P Hea 0001</v>
      </c>
      <c r="D571" s="27" t="s">
        <v>510</v>
      </c>
      <c r="E571" s="27" t="str">
        <f>+Tab_Clients[[#This Row],[Client_Name]]</f>
        <v>Krishna Malhotra</v>
      </c>
      <c r="F571" s="27" t="str">
        <f>_xlfn.XLOOKUP(Ventes[[#This Row],[Client_Name]],Tab_Clients[Client_Name],Tab_Clients[Customer Type],"Nouveau")</f>
        <v>Member</v>
      </c>
      <c r="G571" s="28">
        <v>10</v>
      </c>
      <c r="H571" s="6">
        <f>_xlfn.XLOOKUP(Ventes[[#This Row],[Product_Name]],Tab_Produits[Product_Line],Tab_Produits[Coût_Unitaire],"0")</f>
        <v>74.69</v>
      </c>
      <c r="I571" s="2">
        <f t="shared" si="17"/>
        <v>746.9</v>
      </c>
      <c r="J571" s="2">
        <f>IF(AND(WORKDAY(Ventes[[#This Row],[Sale_Date]],2)&gt;=5,Ventes[[#This Row],[Quantity]]&gt;=7,+Ventes[[#This Row],[Customer Type]]="Member"),-Ventes[[#This Row],[Prix_Vente]]*TX_Remise,0)</f>
        <v>-186.72499999999999</v>
      </c>
      <c r="K571" s="2">
        <f>IF(AND(WEEKDAY(Ventes[[#This Row],[Sale_Date]],2)=7, Ventes[[#This Row],[Product_Price]]&gt;7), Ventes[[#This Row],[Prix_Vente]]*TauxMaj, 0)</f>
        <v>14.938000000000001</v>
      </c>
      <c r="L571" s="2">
        <f>SUM(Ventes[[#This Row],[Prix_Vente]:[Majoration]])</f>
        <v>575.11299999999994</v>
      </c>
      <c r="M571" s="2">
        <f xml:space="preserve"> Ventes[[#This Row],[Prix de Vente HT]]*Tx_TVA</f>
        <v>110.70925249999999</v>
      </c>
      <c r="N571" s="2">
        <f>+Ventes[[#This Row],[Prix de Vente HT]]+Ventes[[#This Row],[Montant TVA]]</f>
        <v>685.82225249999988</v>
      </c>
    </row>
    <row r="572" spans="1:14">
      <c r="A572" t="str">
        <f>IF(Ventes[[#This Row],[Sale_Date]]=Ventes[[#This Row],[Sale_Date]],"ID_V "&amp;TEXT(B572,"YYYY MMDD")&amp;"-"&amp;TEXT(ROW(),"000"),"ID…")</f>
        <v>ID_V YYYY 04DD-572</v>
      </c>
      <c r="B572" s="26">
        <f t="shared" si="16"/>
        <v>45389</v>
      </c>
      <c r="C572" t="str">
        <f>_xlfn.XLOOKUP(Ventes[[#This Row],[Product_Name]],Tab_Produits[Product_Line],Tab_Produits[ID_Product],"Choisir Votre Produit")</f>
        <v>ID_P Foo 0004</v>
      </c>
      <c r="D572" s="27" t="s">
        <v>513</v>
      </c>
      <c r="E572" s="27" t="str">
        <f>+Tab_Clients[[#This Row],[Client_Name]]</f>
        <v>Kavya Iyer</v>
      </c>
      <c r="F572" s="27" t="str">
        <f>_xlfn.XLOOKUP(Ventes[[#This Row],[Client_Name]],Tab_Clients[Client_Name],Tab_Clients[Customer Type],"Nouveau")</f>
        <v>Member</v>
      </c>
      <c r="G572" s="28">
        <v>8</v>
      </c>
      <c r="H572" s="6">
        <f>_xlfn.XLOOKUP(Ventes[[#This Row],[Product_Name]],Tab_Produits[Product_Line],Tab_Produits[Coût_Unitaire],"0")</f>
        <v>54.84</v>
      </c>
      <c r="I572" s="2">
        <f t="shared" si="17"/>
        <v>438.72</v>
      </c>
      <c r="J572" s="2">
        <f>IF(AND(WORKDAY(Ventes[[#This Row],[Sale_Date]],2)&gt;=5,Ventes[[#This Row],[Quantity]]&gt;=7,+Ventes[[#This Row],[Customer Type]]="Member"),-Ventes[[#This Row],[Prix_Vente]]*TX_Remise,0)</f>
        <v>-109.68</v>
      </c>
      <c r="K572" s="2">
        <f>IF(AND(WEEKDAY(Ventes[[#This Row],[Sale_Date]],2)=7, Ventes[[#This Row],[Product_Price]]&gt;7), Ventes[[#This Row],[Prix_Vente]]*TauxMaj, 0)</f>
        <v>8.7744</v>
      </c>
      <c r="L572" s="2">
        <f>SUM(Ventes[[#This Row],[Prix_Vente]:[Majoration]])</f>
        <v>337.81440000000003</v>
      </c>
      <c r="M572" s="2">
        <f xml:space="preserve"> Ventes[[#This Row],[Prix de Vente HT]]*Tx_TVA</f>
        <v>65.029272000000006</v>
      </c>
      <c r="N572" s="2">
        <f>+Ventes[[#This Row],[Prix de Vente HT]]+Ventes[[#This Row],[Montant TVA]]</f>
        <v>402.84367200000003</v>
      </c>
    </row>
    <row r="573" spans="1:14">
      <c r="A573" t="str">
        <f>IF(Ventes[[#This Row],[Sale_Date]]=Ventes[[#This Row],[Sale_Date]],"ID_V "&amp;TEXT(B573,"YYYY MMDD")&amp;"-"&amp;TEXT(ROW(),"000"),"ID…")</f>
        <v>ID_V YYYY 04DD-573</v>
      </c>
      <c r="B573" s="26">
        <f t="shared" si="16"/>
        <v>45389</v>
      </c>
      <c r="C573" t="str">
        <f>_xlfn.XLOOKUP(Ventes[[#This Row],[Product_Name]],Tab_Produits[Product_Line],Tab_Produits[ID_Product],"Choisir Votre Produit")</f>
        <v>ID_P Hom 0003</v>
      </c>
      <c r="D573" s="27" t="s">
        <v>512</v>
      </c>
      <c r="E573" s="27" t="str">
        <f>+Tab_Clients[[#This Row],[Client_Name]]</f>
        <v>Anil Singh</v>
      </c>
      <c r="F573" s="27" t="str">
        <f>_xlfn.XLOOKUP(Ventes[[#This Row],[Client_Name]],Tab_Clients[Client_Name],Tab_Clients[Customer Type],"Nouveau")</f>
        <v>Member</v>
      </c>
      <c r="G573" s="28">
        <v>10</v>
      </c>
      <c r="H573" s="6">
        <f>_xlfn.XLOOKUP(Ventes[[#This Row],[Product_Name]],Tab_Produits[Product_Line],Tab_Produits[Coût_Unitaire],"0")</f>
        <v>73.56</v>
      </c>
      <c r="I573" s="2">
        <f t="shared" si="17"/>
        <v>735.6</v>
      </c>
      <c r="J573" s="2">
        <f>IF(AND(WORKDAY(Ventes[[#This Row],[Sale_Date]],2)&gt;=5,Ventes[[#This Row],[Quantity]]&gt;=7,+Ventes[[#This Row],[Customer Type]]="Member"),-Ventes[[#This Row],[Prix_Vente]]*TX_Remise,0)</f>
        <v>-183.9</v>
      </c>
      <c r="K573" s="2">
        <f>IF(AND(WEEKDAY(Ventes[[#This Row],[Sale_Date]],2)=7, Ventes[[#This Row],[Product_Price]]&gt;7), Ventes[[#This Row],[Prix_Vente]]*TauxMaj, 0)</f>
        <v>14.712000000000002</v>
      </c>
      <c r="L573" s="2">
        <f>SUM(Ventes[[#This Row],[Prix_Vente]:[Majoration]])</f>
        <v>566.41200000000003</v>
      </c>
      <c r="M573" s="2">
        <f xml:space="preserve"> Ventes[[#This Row],[Prix de Vente HT]]*Tx_TVA</f>
        <v>109.03431</v>
      </c>
      <c r="N573" s="2">
        <f>+Ventes[[#This Row],[Prix de Vente HT]]+Ventes[[#This Row],[Montant TVA]]</f>
        <v>675.44631000000004</v>
      </c>
    </row>
    <row r="574" spans="1:14">
      <c r="A574" t="str">
        <f>IF(Ventes[[#This Row],[Sale_Date]]=Ventes[[#This Row],[Sale_Date]],"ID_V "&amp;TEXT(B574,"YYYY MMDD")&amp;"-"&amp;TEXT(ROW(),"000"),"ID…")</f>
        <v>ID_V YYYY 04DD-574</v>
      </c>
      <c r="B574" s="26">
        <f t="shared" si="16"/>
        <v>45390</v>
      </c>
      <c r="C574" t="str">
        <f>_xlfn.XLOOKUP(Ventes[[#This Row],[Product_Name]],Tab_Produits[Product_Line],Tab_Produits[ID_Product],"Choisir Votre Produit")</f>
        <v>ID_P Hom 0003</v>
      </c>
      <c r="D574" s="27" t="s">
        <v>512</v>
      </c>
      <c r="E574" s="27" t="str">
        <f>+Tab_Clients[[#This Row],[Client_Name]]</f>
        <v>Aditya Mukherjee</v>
      </c>
      <c r="F574" s="27" t="str">
        <f>_xlfn.XLOOKUP(Ventes[[#This Row],[Client_Name]],Tab_Clients[Client_Name],Tab_Clients[Customer Type],"Nouveau")</f>
        <v>Member</v>
      </c>
      <c r="G574" s="28">
        <v>4</v>
      </c>
      <c r="H574" s="6">
        <f>_xlfn.XLOOKUP(Ventes[[#This Row],[Product_Name]],Tab_Produits[Product_Line],Tab_Produits[Coût_Unitaire],"0")</f>
        <v>73.56</v>
      </c>
      <c r="I574" s="2">
        <f t="shared" si="17"/>
        <v>294.24</v>
      </c>
      <c r="J574" s="2">
        <f>IF(AND(WORKDAY(Ventes[[#This Row],[Sale_Date]],2)&gt;=5,Ventes[[#This Row],[Quantity]]&gt;=7,+Ventes[[#This Row],[Customer Type]]="Member"),-Ventes[[#This Row],[Prix_Vente]]*TX_Remise,0)</f>
        <v>0</v>
      </c>
      <c r="K574" s="2">
        <f>IF(AND(WEEKDAY(Ventes[[#This Row],[Sale_Date]],2)=7, Ventes[[#This Row],[Product_Price]]&gt;7), Ventes[[#This Row],[Prix_Vente]]*TauxMaj, 0)</f>
        <v>0</v>
      </c>
      <c r="L574" s="2">
        <f>SUM(Ventes[[#This Row],[Prix_Vente]:[Majoration]])</f>
        <v>294.24</v>
      </c>
      <c r="M574" s="2">
        <f xml:space="preserve"> Ventes[[#This Row],[Prix de Vente HT]]*Tx_TVA</f>
        <v>56.641200000000005</v>
      </c>
      <c r="N574" s="2">
        <f>+Ventes[[#This Row],[Prix de Vente HT]]+Ventes[[#This Row],[Montant TVA]]</f>
        <v>350.88120000000004</v>
      </c>
    </row>
    <row r="575" spans="1:14">
      <c r="A575" t="str">
        <f>IF(Ventes[[#This Row],[Sale_Date]]=Ventes[[#This Row],[Sale_Date]],"ID_V "&amp;TEXT(B575,"YYYY MMDD")&amp;"-"&amp;TEXT(ROW(),"000"),"ID…")</f>
        <v>ID_V YYYY 04DD-575</v>
      </c>
      <c r="B575" s="26">
        <f t="shared" si="16"/>
        <v>45390</v>
      </c>
      <c r="C575" t="str">
        <f>_xlfn.XLOOKUP(Ventes[[#This Row],[Product_Name]],Tab_Produits[Product_Line],Tab_Produits[ID_Product],"Choisir Votre Produit")</f>
        <v>ID_P Hea 0001</v>
      </c>
      <c r="D575" s="27" t="s">
        <v>510</v>
      </c>
      <c r="E575" s="27" t="str">
        <f>+Tab_Clients[[#This Row],[Client_Name]]</f>
        <v>Sita Iyer</v>
      </c>
      <c r="F575" s="27" t="str">
        <f>_xlfn.XLOOKUP(Ventes[[#This Row],[Client_Name]],Tab_Clients[Client_Name],Tab_Clients[Customer Type],"Nouveau")</f>
        <v>Member</v>
      </c>
      <c r="G575" s="28">
        <v>8</v>
      </c>
      <c r="H575" s="6">
        <f>_xlfn.XLOOKUP(Ventes[[#This Row],[Product_Name]],Tab_Produits[Product_Line],Tab_Produits[Coût_Unitaire],"0")</f>
        <v>74.69</v>
      </c>
      <c r="I575" s="2">
        <f t="shared" si="17"/>
        <v>597.52</v>
      </c>
      <c r="J575" s="2">
        <f>IF(AND(WORKDAY(Ventes[[#This Row],[Sale_Date]],2)&gt;=5,Ventes[[#This Row],[Quantity]]&gt;=7,+Ventes[[#This Row],[Customer Type]]="Member"),-Ventes[[#This Row],[Prix_Vente]]*TX_Remise,0)</f>
        <v>-149.38</v>
      </c>
      <c r="K575" s="2">
        <f>IF(AND(WEEKDAY(Ventes[[#This Row],[Sale_Date]],2)=7, Ventes[[#This Row],[Product_Price]]&gt;7), Ventes[[#This Row],[Prix_Vente]]*TauxMaj, 0)</f>
        <v>0</v>
      </c>
      <c r="L575" s="2">
        <f>SUM(Ventes[[#This Row],[Prix_Vente]:[Majoration]])</f>
        <v>448.14</v>
      </c>
      <c r="M575" s="2">
        <f xml:space="preserve"> Ventes[[#This Row],[Prix de Vente HT]]*Tx_TVA</f>
        <v>86.266949999999994</v>
      </c>
      <c r="N575" s="2">
        <f>+Ventes[[#This Row],[Prix de Vente HT]]+Ventes[[#This Row],[Montant TVA]]</f>
        <v>534.40694999999994</v>
      </c>
    </row>
    <row r="576" spans="1:14">
      <c r="A576" t="str">
        <f>IF(Ventes[[#This Row],[Sale_Date]]=Ventes[[#This Row],[Sale_Date]],"ID_V "&amp;TEXT(B576,"YYYY MMDD")&amp;"-"&amp;TEXT(ROW(),"000"),"ID…")</f>
        <v>ID_V YYYY 04DD-576</v>
      </c>
      <c r="B576" s="26">
        <f t="shared" si="16"/>
        <v>45390</v>
      </c>
      <c r="C576" t="str">
        <f>_xlfn.XLOOKUP(Ventes[[#This Row],[Product_Name]],Tab_Produits[Product_Line],Tab_Produits[ID_Product],"Choisir Votre Produit")</f>
        <v>ID_P Foo 0004</v>
      </c>
      <c r="D576" s="27" t="s">
        <v>513</v>
      </c>
      <c r="E576" s="27" t="str">
        <f>+Tab_Clients[[#This Row],[Client_Name]]</f>
        <v>Rahul Patel</v>
      </c>
      <c r="F576" s="27" t="str">
        <f>_xlfn.XLOOKUP(Ventes[[#This Row],[Client_Name]],Tab_Clients[Client_Name],Tab_Clients[Customer Type],"Nouveau")</f>
        <v>Member</v>
      </c>
      <c r="G576" s="28">
        <v>8</v>
      </c>
      <c r="H576" s="6">
        <f>_xlfn.XLOOKUP(Ventes[[#This Row],[Product_Name]],Tab_Produits[Product_Line],Tab_Produits[Coût_Unitaire],"0")</f>
        <v>54.84</v>
      </c>
      <c r="I576" s="2">
        <f t="shared" si="17"/>
        <v>438.72</v>
      </c>
      <c r="J576" s="2">
        <f>IF(AND(WORKDAY(Ventes[[#This Row],[Sale_Date]],2)&gt;=5,Ventes[[#This Row],[Quantity]]&gt;=7,+Ventes[[#This Row],[Customer Type]]="Member"),-Ventes[[#This Row],[Prix_Vente]]*TX_Remise,0)</f>
        <v>-109.68</v>
      </c>
      <c r="K576" s="2">
        <f>IF(AND(WEEKDAY(Ventes[[#This Row],[Sale_Date]],2)=7, Ventes[[#This Row],[Product_Price]]&gt;7), Ventes[[#This Row],[Prix_Vente]]*TauxMaj, 0)</f>
        <v>0</v>
      </c>
      <c r="L576" s="2">
        <f>SUM(Ventes[[#This Row],[Prix_Vente]:[Majoration]])</f>
        <v>329.04</v>
      </c>
      <c r="M576" s="2">
        <f xml:space="preserve"> Ventes[[#This Row],[Prix de Vente HT]]*Tx_TVA</f>
        <v>63.340200000000003</v>
      </c>
      <c r="N576" s="2">
        <f>+Ventes[[#This Row],[Prix de Vente HT]]+Ventes[[#This Row],[Montant TVA]]</f>
        <v>392.3802</v>
      </c>
    </row>
    <row r="577" spans="1:14">
      <c r="A577" t="str">
        <f>IF(Ventes[[#This Row],[Sale_Date]]=Ventes[[#This Row],[Sale_Date]],"ID_V "&amp;TEXT(B577,"YYYY MMDD")&amp;"-"&amp;TEXT(ROW(),"000"),"ID…")</f>
        <v>ID_V YYYY 04DD-577</v>
      </c>
      <c r="B577" s="26">
        <f t="shared" si="16"/>
        <v>45390</v>
      </c>
      <c r="C577" t="str">
        <f>_xlfn.XLOOKUP(Ventes[[#This Row],[Product_Name]],Tab_Produits[Product_Line],Tab_Produits[ID_Product],"Choisir Votre Produit")</f>
        <v>ID_P Hom 0003</v>
      </c>
      <c r="D577" s="27" t="s">
        <v>512</v>
      </c>
      <c r="E577" s="27" t="str">
        <f>+Tab_Clients[[#This Row],[Client_Name]]</f>
        <v>Pooja Malhotra</v>
      </c>
      <c r="F577" s="27" t="str">
        <f>_xlfn.XLOOKUP(Ventes[[#This Row],[Client_Name]],Tab_Clients[Client_Name],Tab_Clients[Customer Type],"Nouveau")</f>
        <v>Member</v>
      </c>
      <c r="G577" s="28">
        <v>7</v>
      </c>
      <c r="H577" s="6">
        <f>_xlfn.XLOOKUP(Ventes[[#This Row],[Product_Name]],Tab_Produits[Product_Line],Tab_Produits[Coût_Unitaire],"0")</f>
        <v>73.56</v>
      </c>
      <c r="I577" s="2">
        <f t="shared" si="17"/>
        <v>514.92000000000007</v>
      </c>
      <c r="J577" s="2">
        <f>IF(AND(WORKDAY(Ventes[[#This Row],[Sale_Date]],2)&gt;=5,Ventes[[#This Row],[Quantity]]&gt;=7,+Ventes[[#This Row],[Customer Type]]="Member"),-Ventes[[#This Row],[Prix_Vente]]*TX_Remise,0)</f>
        <v>-128.73000000000002</v>
      </c>
      <c r="K577" s="2">
        <f>IF(AND(WEEKDAY(Ventes[[#This Row],[Sale_Date]],2)=7, Ventes[[#This Row],[Product_Price]]&gt;7), Ventes[[#This Row],[Prix_Vente]]*TauxMaj, 0)</f>
        <v>0</v>
      </c>
      <c r="L577" s="2">
        <f>SUM(Ventes[[#This Row],[Prix_Vente]:[Majoration]])</f>
        <v>386.19000000000005</v>
      </c>
      <c r="M577" s="2">
        <f xml:space="preserve"> Ventes[[#This Row],[Prix de Vente HT]]*Tx_TVA</f>
        <v>74.341575000000006</v>
      </c>
      <c r="N577" s="2">
        <f>+Ventes[[#This Row],[Prix de Vente HT]]+Ventes[[#This Row],[Montant TVA]]</f>
        <v>460.53157500000009</v>
      </c>
    </row>
    <row r="578" spans="1:14">
      <c r="A578" t="str">
        <f>IF(Ventes[[#This Row],[Sale_Date]]=Ventes[[#This Row],[Sale_Date]],"ID_V "&amp;TEXT(B578,"YYYY MMDD")&amp;"-"&amp;TEXT(ROW(),"000"),"ID…")</f>
        <v>ID_V YYYY 04DD-578</v>
      </c>
      <c r="B578" s="26">
        <f t="shared" ref="B578:B641" si="18">DATE(2023, 11, 17) + INT((ROW(B577)-1)/4)</f>
        <v>45391</v>
      </c>
      <c r="C578" t="str">
        <f>_xlfn.XLOOKUP(Ventes[[#This Row],[Product_Name]],Tab_Produits[Product_Line],Tab_Produits[ID_Product],"Choisir Votre Produit")</f>
        <v>ID_P Foo 0004</v>
      </c>
      <c r="D578" s="27" t="s">
        <v>513</v>
      </c>
      <c r="E578" s="27" t="str">
        <f>+Tab_Clients[[#This Row],[Client_Name]]</f>
        <v>Amit Reddy</v>
      </c>
      <c r="F578" s="27" t="str">
        <f>_xlfn.XLOOKUP(Ventes[[#This Row],[Client_Name]],Tab_Clients[Client_Name],Tab_Clients[Customer Type],"Nouveau")</f>
        <v>Normal</v>
      </c>
      <c r="G578" s="28">
        <v>9</v>
      </c>
      <c r="H578" s="6">
        <f>_xlfn.XLOOKUP(Ventes[[#This Row],[Product_Name]],Tab_Produits[Product_Line],Tab_Produits[Coût_Unitaire],"0")</f>
        <v>54.84</v>
      </c>
      <c r="I578" s="2">
        <f t="shared" ref="I578:I641" si="19">G578*H578</f>
        <v>493.56000000000006</v>
      </c>
      <c r="J578" s="2">
        <f>IF(AND(WORKDAY(Ventes[[#This Row],[Sale_Date]],2)&gt;=5,Ventes[[#This Row],[Quantity]]&gt;=7,+Ventes[[#This Row],[Customer Type]]="Member"),-Ventes[[#This Row],[Prix_Vente]]*TX_Remise,0)</f>
        <v>0</v>
      </c>
      <c r="K578" s="2">
        <f>IF(AND(WEEKDAY(Ventes[[#This Row],[Sale_Date]],2)=7, Ventes[[#This Row],[Product_Price]]&gt;7), Ventes[[#This Row],[Prix_Vente]]*TauxMaj, 0)</f>
        <v>0</v>
      </c>
      <c r="L578" s="2">
        <f>SUM(Ventes[[#This Row],[Prix_Vente]:[Majoration]])</f>
        <v>493.56000000000006</v>
      </c>
      <c r="M578" s="2">
        <f xml:space="preserve"> Ventes[[#This Row],[Prix de Vente HT]]*Tx_TVA</f>
        <v>95.010300000000015</v>
      </c>
      <c r="N578" s="2">
        <f>+Ventes[[#This Row],[Prix de Vente HT]]+Ventes[[#This Row],[Montant TVA]]</f>
        <v>588.57030000000009</v>
      </c>
    </row>
    <row r="579" spans="1:14">
      <c r="A579" t="str">
        <f>IF(Ventes[[#This Row],[Sale_Date]]=Ventes[[#This Row],[Sale_Date]],"ID_V "&amp;TEXT(B579,"YYYY MMDD")&amp;"-"&amp;TEXT(ROW(),"000"),"ID…")</f>
        <v>ID_V YYYY 04DD-579</v>
      </c>
      <c r="B579" s="26">
        <f t="shared" si="18"/>
        <v>45391</v>
      </c>
      <c r="C579" t="str">
        <f>_xlfn.XLOOKUP(Ventes[[#This Row],[Product_Name]],Tab_Produits[Product_Line],Tab_Produits[ID_Product],"Choisir Votre Produit")</f>
        <v>ID_P Hom 0003</v>
      </c>
      <c r="D579" s="27" t="s">
        <v>512</v>
      </c>
      <c r="E579" s="27" t="str">
        <f>+Tab_Clients[[#This Row],[Client_Name]]</f>
        <v>Karan Mehta</v>
      </c>
      <c r="F579" s="27" t="str">
        <f>_xlfn.XLOOKUP(Ventes[[#This Row],[Client_Name]],Tab_Clients[Client_Name],Tab_Clients[Customer Type],"Nouveau")</f>
        <v>Member</v>
      </c>
      <c r="G579" s="28">
        <v>5</v>
      </c>
      <c r="H579" s="6">
        <f>_xlfn.XLOOKUP(Ventes[[#This Row],[Product_Name]],Tab_Produits[Product_Line],Tab_Produits[Coût_Unitaire],"0")</f>
        <v>73.56</v>
      </c>
      <c r="I579" s="2">
        <f t="shared" si="19"/>
        <v>367.8</v>
      </c>
      <c r="J579" s="2">
        <f>IF(AND(WORKDAY(Ventes[[#This Row],[Sale_Date]],2)&gt;=5,Ventes[[#This Row],[Quantity]]&gt;=7,+Ventes[[#This Row],[Customer Type]]="Member"),-Ventes[[#This Row],[Prix_Vente]]*TX_Remise,0)</f>
        <v>0</v>
      </c>
      <c r="K579" s="2">
        <f>IF(AND(WEEKDAY(Ventes[[#This Row],[Sale_Date]],2)=7, Ventes[[#This Row],[Product_Price]]&gt;7), Ventes[[#This Row],[Prix_Vente]]*TauxMaj, 0)</f>
        <v>0</v>
      </c>
      <c r="L579" s="2">
        <f>SUM(Ventes[[#This Row],[Prix_Vente]:[Majoration]])</f>
        <v>367.8</v>
      </c>
      <c r="M579" s="2">
        <f xml:space="preserve"> Ventes[[#This Row],[Prix de Vente HT]]*Tx_TVA</f>
        <v>70.801500000000004</v>
      </c>
      <c r="N579" s="2">
        <f>+Ventes[[#This Row],[Prix de Vente HT]]+Ventes[[#This Row],[Montant TVA]]</f>
        <v>438.60149999999999</v>
      </c>
    </row>
    <row r="580" spans="1:14">
      <c r="A580" t="str">
        <f>IF(Ventes[[#This Row],[Sale_Date]]=Ventes[[#This Row],[Sale_Date]],"ID_V "&amp;TEXT(B580,"YYYY MMDD")&amp;"-"&amp;TEXT(ROW(),"000"),"ID…")</f>
        <v>ID_V YYYY 04DD-580</v>
      </c>
      <c r="B580" s="26">
        <f t="shared" si="18"/>
        <v>45391</v>
      </c>
      <c r="C580" t="str">
        <f>_xlfn.XLOOKUP(Ventes[[#This Row],[Product_Name]],Tab_Produits[Product_Line],Tab_Produits[ID_Product],"Choisir Votre Produit")</f>
        <v>ID_P Hom 0003</v>
      </c>
      <c r="D580" s="27" t="s">
        <v>512</v>
      </c>
      <c r="E580" s="27" t="str">
        <f>+Tab_Clients[[#This Row],[Client_Name]]</f>
        <v>Kavya Das</v>
      </c>
      <c r="F580" s="27" t="str">
        <f>_xlfn.XLOOKUP(Ventes[[#This Row],[Client_Name]],Tab_Clients[Client_Name],Tab_Clients[Customer Type],"Nouveau")</f>
        <v>Member</v>
      </c>
      <c r="G580" s="28">
        <v>1</v>
      </c>
      <c r="H580" s="6">
        <f>_xlfn.XLOOKUP(Ventes[[#This Row],[Product_Name]],Tab_Produits[Product_Line],Tab_Produits[Coût_Unitaire],"0")</f>
        <v>73.56</v>
      </c>
      <c r="I580" s="2">
        <f t="shared" si="19"/>
        <v>73.56</v>
      </c>
      <c r="J580" s="2">
        <f>IF(AND(WORKDAY(Ventes[[#This Row],[Sale_Date]],2)&gt;=5,Ventes[[#This Row],[Quantity]]&gt;=7,+Ventes[[#This Row],[Customer Type]]="Member"),-Ventes[[#This Row],[Prix_Vente]]*TX_Remise,0)</f>
        <v>0</v>
      </c>
      <c r="K580" s="2">
        <f>IF(AND(WEEKDAY(Ventes[[#This Row],[Sale_Date]],2)=7, Ventes[[#This Row],[Product_Price]]&gt;7), Ventes[[#This Row],[Prix_Vente]]*TauxMaj, 0)</f>
        <v>0</v>
      </c>
      <c r="L580" s="2">
        <f>SUM(Ventes[[#This Row],[Prix_Vente]:[Majoration]])</f>
        <v>73.56</v>
      </c>
      <c r="M580" s="2">
        <f xml:space="preserve"> Ventes[[#This Row],[Prix de Vente HT]]*Tx_TVA</f>
        <v>14.160300000000001</v>
      </c>
      <c r="N580" s="2">
        <f>+Ventes[[#This Row],[Prix de Vente HT]]+Ventes[[#This Row],[Montant TVA]]</f>
        <v>87.720300000000009</v>
      </c>
    </row>
    <row r="581" spans="1:14">
      <c r="A581" t="str">
        <f>IF(Ventes[[#This Row],[Sale_Date]]=Ventes[[#This Row],[Sale_Date]],"ID_V "&amp;TEXT(B581,"YYYY MMDD")&amp;"-"&amp;TEXT(ROW(),"000"),"ID…")</f>
        <v>ID_V YYYY 04DD-581</v>
      </c>
      <c r="B581" s="26">
        <f t="shared" si="18"/>
        <v>45391</v>
      </c>
      <c r="C581" t="str">
        <f>_xlfn.XLOOKUP(Ventes[[#This Row],[Product_Name]],Tab_Produits[Product_Line],Tab_Produits[ID_Product],"Choisir Votre Produit")</f>
        <v>ID_P Hea 0001</v>
      </c>
      <c r="D581" s="27" t="s">
        <v>510</v>
      </c>
      <c r="E581" s="27" t="str">
        <f>+Tab_Clients[[#This Row],[Client_Name]]</f>
        <v>Priya Verma</v>
      </c>
      <c r="F581" s="27" t="str">
        <f>_xlfn.XLOOKUP(Ventes[[#This Row],[Client_Name]],Tab_Clients[Client_Name],Tab_Clients[Customer Type],"Nouveau")</f>
        <v>Member</v>
      </c>
      <c r="G581" s="28">
        <v>5</v>
      </c>
      <c r="H581" s="6">
        <f>_xlfn.XLOOKUP(Ventes[[#This Row],[Product_Name]],Tab_Produits[Product_Line],Tab_Produits[Coût_Unitaire],"0")</f>
        <v>74.69</v>
      </c>
      <c r="I581" s="2">
        <f t="shared" si="19"/>
        <v>373.45</v>
      </c>
      <c r="J581" s="2">
        <f>IF(AND(WORKDAY(Ventes[[#This Row],[Sale_Date]],2)&gt;=5,Ventes[[#This Row],[Quantity]]&gt;=7,+Ventes[[#This Row],[Customer Type]]="Member"),-Ventes[[#This Row],[Prix_Vente]]*TX_Remise,0)</f>
        <v>0</v>
      </c>
      <c r="K581" s="2">
        <f>IF(AND(WEEKDAY(Ventes[[#This Row],[Sale_Date]],2)=7, Ventes[[#This Row],[Product_Price]]&gt;7), Ventes[[#This Row],[Prix_Vente]]*TauxMaj, 0)</f>
        <v>0</v>
      </c>
      <c r="L581" s="2">
        <f>SUM(Ventes[[#This Row],[Prix_Vente]:[Majoration]])</f>
        <v>373.45</v>
      </c>
      <c r="M581" s="2">
        <f xml:space="preserve"> Ventes[[#This Row],[Prix de Vente HT]]*Tx_TVA</f>
        <v>71.889124999999993</v>
      </c>
      <c r="N581" s="2">
        <f>+Ventes[[#This Row],[Prix de Vente HT]]+Ventes[[#This Row],[Montant TVA]]</f>
        <v>445.33912499999997</v>
      </c>
    </row>
    <row r="582" spans="1:14">
      <c r="A582" t="str">
        <f>IF(Ventes[[#This Row],[Sale_Date]]=Ventes[[#This Row],[Sale_Date]],"ID_V "&amp;TEXT(B582,"YYYY MMDD")&amp;"-"&amp;TEXT(ROW(),"000"),"ID…")</f>
        <v>ID_V YYYY 04DD-582</v>
      </c>
      <c r="B582" s="26">
        <f t="shared" si="18"/>
        <v>45392</v>
      </c>
      <c r="C582" t="str">
        <f>_xlfn.XLOOKUP(Ventes[[#This Row],[Product_Name]],Tab_Produits[Product_Line],Tab_Produits[ID_Product],"Choisir Votre Produit")</f>
        <v>ID_P Foo 0004</v>
      </c>
      <c r="D582" s="27" t="s">
        <v>513</v>
      </c>
      <c r="E582" s="27" t="str">
        <f>+Tab_Clients[[#This Row],[Client_Name]]</f>
        <v>Lakshmi Joshi</v>
      </c>
      <c r="F582" s="27" t="str">
        <f>_xlfn.XLOOKUP(Ventes[[#This Row],[Client_Name]],Tab_Clients[Client_Name],Tab_Clients[Customer Type],"Nouveau")</f>
        <v>Member</v>
      </c>
      <c r="G582" s="28">
        <v>9</v>
      </c>
      <c r="H582" s="6">
        <f>_xlfn.XLOOKUP(Ventes[[#This Row],[Product_Name]],Tab_Produits[Product_Line],Tab_Produits[Coût_Unitaire],"0")</f>
        <v>54.84</v>
      </c>
      <c r="I582" s="2">
        <f t="shared" si="19"/>
        <v>493.56000000000006</v>
      </c>
      <c r="J582" s="2">
        <f>IF(AND(WORKDAY(Ventes[[#This Row],[Sale_Date]],2)&gt;=5,Ventes[[#This Row],[Quantity]]&gt;=7,+Ventes[[#This Row],[Customer Type]]="Member"),-Ventes[[#This Row],[Prix_Vente]]*TX_Remise,0)</f>
        <v>-123.39000000000001</v>
      </c>
      <c r="K582" s="2">
        <f>IF(AND(WEEKDAY(Ventes[[#This Row],[Sale_Date]],2)=7, Ventes[[#This Row],[Product_Price]]&gt;7), Ventes[[#This Row],[Prix_Vente]]*TauxMaj, 0)</f>
        <v>0</v>
      </c>
      <c r="L582" s="2">
        <f>SUM(Ventes[[#This Row],[Prix_Vente]:[Majoration]])</f>
        <v>370.17000000000007</v>
      </c>
      <c r="M582" s="2">
        <f xml:space="preserve"> Ventes[[#This Row],[Prix de Vente HT]]*Tx_TVA</f>
        <v>71.257725000000022</v>
      </c>
      <c r="N582" s="2">
        <f>+Ventes[[#This Row],[Prix de Vente HT]]+Ventes[[#This Row],[Montant TVA]]</f>
        <v>441.42772500000012</v>
      </c>
    </row>
    <row r="583" spans="1:14">
      <c r="A583" t="str">
        <f>IF(Ventes[[#This Row],[Sale_Date]]=Ventes[[#This Row],[Sale_Date]],"ID_V "&amp;TEXT(B583,"YYYY MMDD")&amp;"-"&amp;TEXT(ROW(),"000"),"ID…")</f>
        <v>ID_V YYYY 04DD-583</v>
      </c>
      <c r="B583" s="26">
        <f t="shared" si="18"/>
        <v>45392</v>
      </c>
      <c r="C583" t="str">
        <f>_xlfn.XLOOKUP(Ventes[[#This Row],[Product_Name]],Tab_Produits[Product_Line],Tab_Produits[ID_Product],"Choisir Votre Produit")</f>
        <v>ID_P Hom 0003</v>
      </c>
      <c r="D583" s="27" t="s">
        <v>512</v>
      </c>
      <c r="E583" s="27" t="str">
        <f>+Tab_Clients[[#This Row],[Client_Name]]</f>
        <v>Meera Patel</v>
      </c>
      <c r="F583" s="27" t="str">
        <f>_xlfn.XLOOKUP(Ventes[[#This Row],[Client_Name]],Tab_Clients[Client_Name],Tab_Clients[Customer Type],"Nouveau")</f>
        <v>Member</v>
      </c>
      <c r="G583" s="28">
        <v>6</v>
      </c>
      <c r="H583" s="6">
        <f>_xlfn.XLOOKUP(Ventes[[#This Row],[Product_Name]],Tab_Produits[Product_Line],Tab_Produits[Coût_Unitaire],"0")</f>
        <v>73.56</v>
      </c>
      <c r="I583" s="2">
        <f t="shared" si="19"/>
        <v>441.36</v>
      </c>
      <c r="J583" s="2">
        <f>IF(AND(WORKDAY(Ventes[[#This Row],[Sale_Date]],2)&gt;=5,Ventes[[#This Row],[Quantity]]&gt;=7,+Ventes[[#This Row],[Customer Type]]="Member"),-Ventes[[#This Row],[Prix_Vente]]*TX_Remise,0)</f>
        <v>0</v>
      </c>
      <c r="K583" s="2">
        <f>IF(AND(WEEKDAY(Ventes[[#This Row],[Sale_Date]],2)=7, Ventes[[#This Row],[Product_Price]]&gt;7), Ventes[[#This Row],[Prix_Vente]]*TauxMaj, 0)</f>
        <v>0</v>
      </c>
      <c r="L583" s="2">
        <f>SUM(Ventes[[#This Row],[Prix_Vente]:[Majoration]])</f>
        <v>441.36</v>
      </c>
      <c r="M583" s="2">
        <f xml:space="preserve"> Ventes[[#This Row],[Prix de Vente HT]]*Tx_TVA</f>
        <v>84.961800000000011</v>
      </c>
      <c r="N583" s="2">
        <f>+Ventes[[#This Row],[Prix de Vente HT]]+Ventes[[#This Row],[Montant TVA]]</f>
        <v>526.32180000000005</v>
      </c>
    </row>
    <row r="584" spans="1:14">
      <c r="A584" t="str">
        <f>IF(Ventes[[#This Row],[Sale_Date]]=Ventes[[#This Row],[Sale_Date]],"ID_V "&amp;TEXT(B584,"YYYY MMDD")&amp;"-"&amp;TEXT(ROW(),"000"),"ID…")</f>
        <v>ID_V YYYY 04DD-584</v>
      </c>
      <c r="B584" s="26">
        <f t="shared" si="18"/>
        <v>45392</v>
      </c>
      <c r="C584" t="str">
        <f>_xlfn.XLOOKUP(Ventes[[#This Row],[Product_Name]],Tab_Produits[Product_Line],Tab_Produits[ID_Product],"Choisir Votre Produit")</f>
        <v>ID_P Hom 0003</v>
      </c>
      <c r="D584" s="27" t="s">
        <v>512</v>
      </c>
      <c r="E584" s="27" t="str">
        <f>+Tab_Clients[[#This Row],[Client_Name]]</f>
        <v>Ananya Nair</v>
      </c>
      <c r="F584" s="27" t="str">
        <f>_xlfn.XLOOKUP(Ventes[[#This Row],[Client_Name]],Tab_Clients[Client_Name],Tab_Clients[Customer Type],"Nouveau")</f>
        <v>Member</v>
      </c>
      <c r="G584" s="28">
        <v>1</v>
      </c>
      <c r="H584" s="6">
        <f>_xlfn.XLOOKUP(Ventes[[#This Row],[Product_Name]],Tab_Produits[Product_Line],Tab_Produits[Coût_Unitaire],"0")</f>
        <v>73.56</v>
      </c>
      <c r="I584" s="2">
        <f t="shared" si="19"/>
        <v>73.56</v>
      </c>
      <c r="J584" s="2">
        <f>IF(AND(WORKDAY(Ventes[[#This Row],[Sale_Date]],2)&gt;=5,Ventes[[#This Row],[Quantity]]&gt;=7,+Ventes[[#This Row],[Customer Type]]="Member"),-Ventes[[#This Row],[Prix_Vente]]*TX_Remise,0)</f>
        <v>0</v>
      </c>
      <c r="K584" s="2">
        <f>IF(AND(WEEKDAY(Ventes[[#This Row],[Sale_Date]],2)=7, Ventes[[#This Row],[Product_Price]]&gt;7), Ventes[[#This Row],[Prix_Vente]]*TauxMaj, 0)</f>
        <v>0</v>
      </c>
      <c r="L584" s="2">
        <f>SUM(Ventes[[#This Row],[Prix_Vente]:[Majoration]])</f>
        <v>73.56</v>
      </c>
      <c r="M584" s="2">
        <f xml:space="preserve"> Ventes[[#This Row],[Prix de Vente HT]]*Tx_TVA</f>
        <v>14.160300000000001</v>
      </c>
      <c r="N584" s="2">
        <f>+Ventes[[#This Row],[Prix de Vente HT]]+Ventes[[#This Row],[Montant TVA]]</f>
        <v>87.720300000000009</v>
      </c>
    </row>
    <row r="585" spans="1:14">
      <c r="A585" t="str">
        <f>IF(Ventes[[#This Row],[Sale_Date]]=Ventes[[#This Row],[Sale_Date]],"ID_V "&amp;TEXT(B585,"YYYY MMDD")&amp;"-"&amp;TEXT(ROW(),"000"),"ID…")</f>
        <v>ID_V YYYY 04DD-585</v>
      </c>
      <c r="B585" s="26">
        <f t="shared" si="18"/>
        <v>45392</v>
      </c>
      <c r="C585" t="str">
        <f>_xlfn.XLOOKUP(Ventes[[#This Row],[Product_Name]],Tab_Produits[Product_Line],Tab_Produits[ID_Product],"Choisir Votre Produit")</f>
        <v>ID_P Hea 0001</v>
      </c>
      <c r="D585" s="27" t="s">
        <v>510</v>
      </c>
      <c r="E585" s="27" t="str">
        <f>+Tab_Clients[[#This Row],[Client_Name]]</f>
        <v>Sita Verma</v>
      </c>
      <c r="F585" s="27" t="str">
        <f>_xlfn.XLOOKUP(Ventes[[#This Row],[Client_Name]],Tab_Clients[Client_Name],Tab_Clients[Customer Type],"Nouveau")</f>
        <v>Member</v>
      </c>
      <c r="G585" s="28">
        <v>7</v>
      </c>
      <c r="H585" s="6">
        <f>_xlfn.XLOOKUP(Ventes[[#This Row],[Product_Name]],Tab_Produits[Product_Line],Tab_Produits[Coût_Unitaire],"0")</f>
        <v>74.69</v>
      </c>
      <c r="I585" s="2">
        <f t="shared" si="19"/>
        <v>522.82999999999993</v>
      </c>
      <c r="J585" s="2">
        <f>IF(AND(WORKDAY(Ventes[[#This Row],[Sale_Date]],2)&gt;=5,Ventes[[#This Row],[Quantity]]&gt;=7,+Ventes[[#This Row],[Customer Type]]="Member"),-Ventes[[#This Row],[Prix_Vente]]*TX_Remise,0)</f>
        <v>-130.70749999999998</v>
      </c>
      <c r="K585" s="2">
        <f>IF(AND(WEEKDAY(Ventes[[#This Row],[Sale_Date]],2)=7, Ventes[[#This Row],[Product_Price]]&gt;7), Ventes[[#This Row],[Prix_Vente]]*TauxMaj, 0)</f>
        <v>0</v>
      </c>
      <c r="L585" s="2">
        <f>SUM(Ventes[[#This Row],[Prix_Vente]:[Majoration]])</f>
        <v>392.12249999999995</v>
      </c>
      <c r="M585" s="2">
        <f xml:space="preserve"> Ventes[[#This Row],[Prix de Vente HT]]*Tx_TVA</f>
        <v>75.483581249999986</v>
      </c>
      <c r="N585" s="2">
        <f>+Ventes[[#This Row],[Prix de Vente HT]]+Ventes[[#This Row],[Montant TVA]]</f>
        <v>467.60608124999993</v>
      </c>
    </row>
    <row r="586" spans="1:14">
      <c r="A586" t="str">
        <f>IF(Ventes[[#This Row],[Sale_Date]]=Ventes[[#This Row],[Sale_Date]],"ID_V "&amp;TEXT(B586,"YYYY MMDD")&amp;"-"&amp;TEXT(ROW(),"000"),"ID…")</f>
        <v>ID_V YYYY 04DD-586</v>
      </c>
      <c r="B586" s="26">
        <f t="shared" si="18"/>
        <v>45393</v>
      </c>
      <c r="C586" t="str">
        <f>_xlfn.XLOOKUP(Ventes[[#This Row],[Product_Name]],Tab_Produits[Product_Line],Tab_Produits[ID_Product],"Choisir Votre Produit")</f>
        <v>ID_P Foo 0004</v>
      </c>
      <c r="D586" s="27" t="s">
        <v>513</v>
      </c>
      <c r="E586" s="27" t="str">
        <f>+Tab_Clients[[#This Row],[Client_Name]]</f>
        <v>Kavya Joshi</v>
      </c>
      <c r="F586" s="27" t="str">
        <f>_xlfn.XLOOKUP(Ventes[[#This Row],[Client_Name]],Tab_Clients[Client_Name],Tab_Clients[Customer Type],"Nouveau")</f>
        <v>Normal</v>
      </c>
      <c r="G586" s="28">
        <v>2</v>
      </c>
      <c r="H586" s="6">
        <f>_xlfn.XLOOKUP(Ventes[[#This Row],[Product_Name]],Tab_Produits[Product_Line],Tab_Produits[Coût_Unitaire],"0")</f>
        <v>54.84</v>
      </c>
      <c r="I586" s="2">
        <f t="shared" si="19"/>
        <v>109.68</v>
      </c>
      <c r="J586" s="2">
        <f>IF(AND(WORKDAY(Ventes[[#This Row],[Sale_Date]],2)&gt;=5,Ventes[[#This Row],[Quantity]]&gt;=7,+Ventes[[#This Row],[Customer Type]]="Member"),-Ventes[[#This Row],[Prix_Vente]]*TX_Remise,0)</f>
        <v>0</v>
      </c>
      <c r="K586" s="2">
        <f>IF(AND(WEEKDAY(Ventes[[#This Row],[Sale_Date]],2)=7, Ventes[[#This Row],[Product_Price]]&gt;7), Ventes[[#This Row],[Prix_Vente]]*TauxMaj, 0)</f>
        <v>0</v>
      </c>
      <c r="L586" s="2">
        <f>SUM(Ventes[[#This Row],[Prix_Vente]:[Majoration]])</f>
        <v>109.68</v>
      </c>
      <c r="M586" s="2">
        <f xml:space="preserve"> Ventes[[#This Row],[Prix de Vente HT]]*Tx_TVA</f>
        <v>21.113400000000002</v>
      </c>
      <c r="N586" s="2">
        <f>+Ventes[[#This Row],[Prix de Vente HT]]+Ventes[[#This Row],[Montant TVA]]</f>
        <v>130.79340000000002</v>
      </c>
    </row>
    <row r="587" spans="1:14">
      <c r="A587" t="str">
        <f>IF(Ventes[[#This Row],[Sale_Date]]=Ventes[[#This Row],[Sale_Date]],"ID_V "&amp;TEXT(B587,"YYYY MMDD")&amp;"-"&amp;TEXT(ROW(),"000"),"ID…")</f>
        <v>ID_V YYYY 04DD-587</v>
      </c>
      <c r="B587" s="26">
        <f t="shared" si="18"/>
        <v>45393</v>
      </c>
      <c r="C587" t="str">
        <f>_xlfn.XLOOKUP(Ventes[[#This Row],[Product_Name]],Tab_Produits[Product_Line],Tab_Produits[ID_Product],"Choisir Votre Produit")</f>
        <v>ID_P Hom 0003</v>
      </c>
      <c r="D587" s="27" t="s">
        <v>512</v>
      </c>
      <c r="E587" s="27" t="str">
        <f>+Tab_Clients[[#This Row],[Client_Name]]</f>
        <v>Karan Iyer</v>
      </c>
      <c r="F587" s="27" t="str">
        <f>_xlfn.XLOOKUP(Ventes[[#This Row],[Client_Name]],Tab_Clients[Client_Name],Tab_Clients[Customer Type],"Nouveau")</f>
        <v>Normal</v>
      </c>
      <c r="G587" s="28">
        <v>10</v>
      </c>
      <c r="H587" s="6">
        <f>_xlfn.XLOOKUP(Ventes[[#This Row],[Product_Name]],Tab_Produits[Product_Line],Tab_Produits[Coût_Unitaire],"0")</f>
        <v>73.56</v>
      </c>
      <c r="I587" s="2">
        <f t="shared" si="19"/>
        <v>735.6</v>
      </c>
      <c r="J587" s="2">
        <f>IF(AND(WORKDAY(Ventes[[#This Row],[Sale_Date]],2)&gt;=5,Ventes[[#This Row],[Quantity]]&gt;=7,+Ventes[[#This Row],[Customer Type]]="Member"),-Ventes[[#This Row],[Prix_Vente]]*TX_Remise,0)</f>
        <v>0</v>
      </c>
      <c r="K587" s="2">
        <f>IF(AND(WEEKDAY(Ventes[[#This Row],[Sale_Date]],2)=7, Ventes[[#This Row],[Product_Price]]&gt;7), Ventes[[#This Row],[Prix_Vente]]*TauxMaj, 0)</f>
        <v>0</v>
      </c>
      <c r="L587" s="2">
        <f>SUM(Ventes[[#This Row],[Prix_Vente]:[Majoration]])</f>
        <v>735.6</v>
      </c>
      <c r="M587" s="2">
        <f xml:space="preserve"> Ventes[[#This Row],[Prix de Vente HT]]*Tx_TVA</f>
        <v>141.60300000000001</v>
      </c>
      <c r="N587" s="2">
        <f>+Ventes[[#This Row],[Prix de Vente HT]]+Ventes[[#This Row],[Montant TVA]]</f>
        <v>877.20299999999997</v>
      </c>
    </row>
    <row r="588" spans="1:14">
      <c r="A588" t="str">
        <f>IF(Ventes[[#This Row],[Sale_Date]]=Ventes[[#This Row],[Sale_Date]],"ID_V "&amp;TEXT(B588,"YYYY MMDD")&amp;"-"&amp;TEXT(ROW(),"000"),"ID…")</f>
        <v>ID_V YYYY 04DD-588</v>
      </c>
      <c r="B588" s="26">
        <f t="shared" si="18"/>
        <v>45393</v>
      </c>
      <c r="C588" t="str">
        <f>_xlfn.XLOOKUP(Ventes[[#This Row],[Product_Name]],Tab_Produits[Product_Line],Tab_Produits[ID_Product],"Choisir Votre Produit")</f>
        <v>ID_P Hom 0003</v>
      </c>
      <c r="D588" s="27" t="s">
        <v>512</v>
      </c>
      <c r="E588" s="27" t="str">
        <f>+Tab_Clients[[#This Row],[Client_Name]]</f>
        <v>Sanjay Banerjee</v>
      </c>
      <c r="F588" s="27" t="str">
        <f>_xlfn.XLOOKUP(Ventes[[#This Row],[Client_Name]],Tab_Clients[Client_Name],Tab_Clients[Customer Type],"Nouveau")</f>
        <v>Member</v>
      </c>
      <c r="G588" s="28">
        <v>8</v>
      </c>
      <c r="H588" s="6">
        <f>_xlfn.XLOOKUP(Ventes[[#This Row],[Product_Name]],Tab_Produits[Product_Line],Tab_Produits[Coût_Unitaire],"0")</f>
        <v>73.56</v>
      </c>
      <c r="I588" s="2">
        <f t="shared" si="19"/>
        <v>588.48</v>
      </c>
      <c r="J588" s="2">
        <f>IF(AND(WORKDAY(Ventes[[#This Row],[Sale_Date]],2)&gt;=5,Ventes[[#This Row],[Quantity]]&gt;=7,+Ventes[[#This Row],[Customer Type]]="Member"),-Ventes[[#This Row],[Prix_Vente]]*TX_Remise,0)</f>
        <v>-147.12</v>
      </c>
      <c r="K588" s="2">
        <f>IF(AND(WEEKDAY(Ventes[[#This Row],[Sale_Date]],2)=7, Ventes[[#This Row],[Product_Price]]&gt;7), Ventes[[#This Row],[Prix_Vente]]*TauxMaj, 0)</f>
        <v>0</v>
      </c>
      <c r="L588" s="2">
        <f>SUM(Ventes[[#This Row],[Prix_Vente]:[Majoration]])</f>
        <v>441.36</v>
      </c>
      <c r="M588" s="2">
        <f xml:space="preserve"> Ventes[[#This Row],[Prix de Vente HT]]*Tx_TVA</f>
        <v>84.961800000000011</v>
      </c>
      <c r="N588" s="2">
        <f>+Ventes[[#This Row],[Prix de Vente HT]]+Ventes[[#This Row],[Montant TVA]]</f>
        <v>526.32180000000005</v>
      </c>
    </row>
    <row r="589" spans="1:14">
      <c r="A589" t="str">
        <f>IF(Ventes[[#This Row],[Sale_Date]]=Ventes[[#This Row],[Sale_Date]],"ID_V "&amp;TEXT(B589,"YYYY MMDD")&amp;"-"&amp;TEXT(ROW(),"000"),"ID…")</f>
        <v>ID_V YYYY 04DD-589</v>
      </c>
      <c r="B589" s="26">
        <f t="shared" si="18"/>
        <v>45393</v>
      </c>
      <c r="C589" t="str">
        <f>_xlfn.XLOOKUP(Ventes[[#This Row],[Product_Name]],Tab_Produits[Product_Line],Tab_Produits[ID_Product],"Choisir Votre Produit")</f>
        <v>ID_P Hea 0001</v>
      </c>
      <c r="D589" s="27" t="s">
        <v>510</v>
      </c>
      <c r="E589" s="27" t="str">
        <f>+Tab_Clients[[#This Row],[Client_Name]]</f>
        <v>Lakshmi Chopra</v>
      </c>
      <c r="F589" s="27" t="str">
        <f>_xlfn.XLOOKUP(Ventes[[#This Row],[Client_Name]],Tab_Clients[Client_Name],Tab_Clients[Customer Type],"Nouveau")</f>
        <v>Member</v>
      </c>
      <c r="G589" s="28">
        <v>10</v>
      </c>
      <c r="H589" s="6">
        <f>_xlfn.XLOOKUP(Ventes[[#This Row],[Product_Name]],Tab_Produits[Product_Line],Tab_Produits[Coût_Unitaire],"0")</f>
        <v>74.69</v>
      </c>
      <c r="I589" s="2">
        <f t="shared" si="19"/>
        <v>746.9</v>
      </c>
      <c r="J589" s="2">
        <f>IF(AND(WORKDAY(Ventes[[#This Row],[Sale_Date]],2)&gt;=5,Ventes[[#This Row],[Quantity]]&gt;=7,+Ventes[[#This Row],[Customer Type]]="Member"),-Ventes[[#This Row],[Prix_Vente]]*TX_Remise,0)</f>
        <v>-186.72499999999999</v>
      </c>
      <c r="K589" s="2">
        <f>IF(AND(WEEKDAY(Ventes[[#This Row],[Sale_Date]],2)=7, Ventes[[#This Row],[Product_Price]]&gt;7), Ventes[[#This Row],[Prix_Vente]]*TauxMaj, 0)</f>
        <v>0</v>
      </c>
      <c r="L589" s="2">
        <f>SUM(Ventes[[#This Row],[Prix_Vente]:[Majoration]])</f>
        <v>560.17499999999995</v>
      </c>
      <c r="M589" s="2">
        <f xml:space="preserve"> Ventes[[#This Row],[Prix de Vente HT]]*Tx_TVA</f>
        <v>107.8336875</v>
      </c>
      <c r="N589" s="2">
        <f>+Ventes[[#This Row],[Prix de Vente HT]]+Ventes[[#This Row],[Montant TVA]]</f>
        <v>668.00868749999995</v>
      </c>
    </row>
    <row r="590" spans="1:14">
      <c r="A590" t="str">
        <f>IF(Ventes[[#This Row],[Sale_Date]]=Ventes[[#This Row],[Sale_Date]],"ID_V "&amp;TEXT(B590,"YYYY MMDD")&amp;"-"&amp;TEXT(ROW(),"000"),"ID…")</f>
        <v>ID_V YYYY 04DD-590</v>
      </c>
      <c r="B590" s="26">
        <f t="shared" si="18"/>
        <v>45394</v>
      </c>
      <c r="C590" t="str">
        <f>_xlfn.XLOOKUP(Ventes[[#This Row],[Product_Name]],Tab_Produits[Product_Line],Tab_Produits[ID_Product],"Choisir Votre Produit")</f>
        <v>ID_P Foo 0004</v>
      </c>
      <c r="D590" s="27" t="s">
        <v>513</v>
      </c>
      <c r="E590" s="27" t="str">
        <f>+Tab_Clients[[#This Row],[Client_Name]]</f>
        <v>Isha Kumar</v>
      </c>
      <c r="F590" s="27" t="str">
        <f>_xlfn.XLOOKUP(Ventes[[#This Row],[Client_Name]],Tab_Clients[Client_Name],Tab_Clients[Customer Type],"Nouveau")</f>
        <v>Normal</v>
      </c>
      <c r="G590" s="28">
        <v>10</v>
      </c>
      <c r="H590" s="6">
        <f>_xlfn.XLOOKUP(Ventes[[#This Row],[Product_Name]],Tab_Produits[Product_Line],Tab_Produits[Coût_Unitaire],"0")</f>
        <v>54.84</v>
      </c>
      <c r="I590" s="2">
        <f t="shared" si="19"/>
        <v>548.40000000000009</v>
      </c>
      <c r="J590" s="2">
        <f>IF(AND(WORKDAY(Ventes[[#This Row],[Sale_Date]],2)&gt;=5,Ventes[[#This Row],[Quantity]]&gt;=7,+Ventes[[#This Row],[Customer Type]]="Member"),-Ventes[[#This Row],[Prix_Vente]]*TX_Remise,0)</f>
        <v>0</v>
      </c>
      <c r="K590" s="2">
        <f>IF(AND(WEEKDAY(Ventes[[#This Row],[Sale_Date]],2)=7, Ventes[[#This Row],[Product_Price]]&gt;7), Ventes[[#This Row],[Prix_Vente]]*TauxMaj, 0)</f>
        <v>0</v>
      </c>
      <c r="L590" s="2">
        <f>SUM(Ventes[[#This Row],[Prix_Vente]:[Majoration]])</f>
        <v>548.40000000000009</v>
      </c>
      <c r="M590" s="2">
        <f xml:space="preserve"> Ventes[[#This Row],[Prix de Vente HT]]*Tx_TVA</f>
        <v>105.56700000000002</v>
      </c>
      <c r="N590" s="2">
        <f>+Ventes[[#This Row],[Prix de Vente HT]]+Ventes[[#This Row],[Montant TVA]]</f>
        <v>653.9670000000001</v>
      </c>
    </row>
    <row r="591" spans="1:14">
      <c r="A591" t="str">
        <f>IF(Ventes[[#This Row],[Sale_Date]]=Ventes[[#This Row],[Sale_Date]],"ID_V "&amp;TEXT(B591,"YYYY MMDD")&amp;"-"&amp;TEXT(ROW(),"000"),"ID…")</f>
        <v>ID_V YYYY 04DD-591</v>
      </c>
      <c r="B591" s="26">
        <f t="shared" si="18"/>
        <v>45394</v>
      </c>
      <c r="C591" t="str">
        <f>_xlfn.XLOOKUP(Ventes[[#This Row],[Product_Name]],Tab_Produits[Product_Line],Tab_Produits[ID_Product],"Choisir Votre Produit")</f>
        <v>ID_P Hom 0003</v>
      </c>
      <c r="D591" s="27" t="s">
        <v>512</v>
      </c>
      <c r="E591" s="27" t="str">
        <f>+Tab_Clients[[#This Row],[Client_Name]]</f>
        <v>Raj Chopra</v>
      </c>
      <c r="F591" s="27" t="str">
        <f>_xlfn.XLOOKUP(Ventes[[#This Row],[Client_Name]],Tab_Clients[Client_Name],Tab_Clients[Customer Type],"Nouveau")</f>
        <v>Normal</v>
      </c>
      <c r="G591" s="28">
        <v>6</v>
      </c>
      <c r="H591" s="6">
        <f>_xlfn.XLOOKUP(Ventes[[#This Row],[Product_Name]],Tab_Produits[Product_Line],Tab_Produits[Coût_Unitaire],"0")</f>
        <v>73.56</v>
      </c>
      <c r="I591" s="2">
        <f t="shared" si="19"/>
        <v>441.36</v>
      </c>
      <c r="J591" s="2">
        <f>IF(AND(WORKDAY(Ventes[[#This Row],[Sale_Date]],2)&gt;=5,Ventes[[#This Row],[Quantity]]&gt;=7,+Ventes[[#This Row],[Customer Type]]="Member"),-Ventes[[#This Row],[Prix_Vente]]*TX_Remise,0)</f>
        <v>0</v>
      </c>
      <c r="K591" s="2">
        <f>IF(AND(WEEKDAY(Ventes[[#This Row],[Sale_Date]],2)=7, Ventes[[#This Row],[Product_Price]]&gt;7), Ventes[[#This Row],[Prix_Vente]]*TauxMaj, 0)</f>
        <v>0</v>
      </c>
      <c r="L591" s="2">
        <f>SUM(Ventes[[#This Row],[Prix_Vente]:[Majoration]])</f>
        <v>441.36</v>
      </c>
      <c r="M591" s="2">
        <f xml:space="preserve"> Ventes[[#This Row],[Prix de Vente HT]]*Tx_TVA</f>
        <v>84.961800000000011</v>
      </c>
      <c r="N591" s="2">
        <f>+Ventes[[#This Row],[Prix de Vente HT]]+Ventes[[#This Row],[Montant TVA]]</f>
        <v>526.32180000000005</v>
      </c>
    </row>
    <row r="592" spans="1:14">
      <c r="A592" t="str">
        <f>IF(Ventes[[#This Row],[Sale_Date]]=Ventes[[#This Row],[Sale_Date]],"ID_V "&amp;TEXT(B592,"YYYY MMDD")&amp;"-"&amp;TEXT(ROW(),"000"),"ID…")</f>
        <v>ID_V YYYY 04DD-592</v>
      </c>
      <c r="B592" s="26">
        <f t="shared" si="18"/>
        <v>45394</v>
      </c>
      <c r="C592" t="str">
        <f>_xlfn.XLOOKUP(Ventes[[#This Row],[Product_Name]],Tab_Produits[Product_Line],Tab_Produits[ID_Product],"Choisir Votre Produit")</f>
        <v>ID_P Hom 0003</v>
      </c>
      <c r="D592" s="27" t="s">
        <v>512</v>
      </c>
      <c r="E592" s="27" t="str">
        <f>+Tab_Clients[[#This Row],[Client_Name]]</f>
        <v>Nikhil Agarwal</v>
      </c>
      <c r="F592" s="27" t="str">
        <f>_xlfn.XLOOKUP(Ventes[[#This Row],[Client_Name]],Tab_Clients[Client_Name],Tab_Clients[Customer Type],"Nouveau")</f>
        <v>Normal</v>
      </c>
      <c r="G592" s="28">
        <v>7</v>
      </c>
      <c r="H592" s="6">
        <f>_xlfn.XLOOKUP(Ventes[[#This Row],[Product_Name]],Tab_Produits[Product_Line],Tab_Produits[Coût_Unitaire],"0")</f>
        <v>73.56</v>
      </c>
      <c r="I592" s="2">
        <f t="shared" si="19"/>
        <v>514.92000000000007</v>
      </c>
      <c r="J592" s="2">
        <f>IF(AND(WORKDAY(Ventes[[#This Row],[Sale_Date]],2)&gt;=5,Ventes[[#This Row],[Quantity]]&gt;=7,+Ventes[[#This Row],[Customer Type]]="Member"),-Ventes[[#This Row],[Prix_Vente]]*TX_Remise,0)</f>
        <v>0</v>
      </c>
      <c r="K592" s="2">
        <f>IF(AND(WEEKDAY(Ventes[[#This Row],[Sale_Date]],2)=7, Ventes[[#This Row],[Product_Price]]&gt;7), Ventes[[#This Row],[Prix_Vente]]*TauxMaj, 0)</f>
        <v>0</v>
      </c>
      <c r="L592" s="2">
        <f>SUM(Ventes[[#This Row],[Prix_Vente]:[Majoration]])</f>
        <v>514.92000000000007</v>
      </c>
      <c r="M592" s="2">
        <f xml:space="preserve"> Ventes[[#This Row],[Prix de Vente HT]]*Tx_TVA</f>
        <v>99.122100000000017</v>
      </c>
      <c r="N592" s="2">
        <f>+Ventes[[#This Row],[Prix de Vente HT]]+Ventes[[#This Row],[Montant TVA]]</f>
        <v>614.04210000000012</v>
      </c>
    </row>
    <row r="593" spans="1:14">
      <c r="A593" t="str">
        <f>IF(Ventes[[#This Row],[Sale_Date]]=Ventes[[#This Row],[Sale_Date]],"ID_V "&amp;TEXT(B593,"YYYY MMDD")&amp;"-"&amp;TEXT(ROW(),"000"),"ID…")</f>
        <v>ID_V YYYY 04DD-593</v>
      </c>
      <c r="B593" s="26">
        <f t="shared" si="18"/>
        <v>45394</v>
      </c>
      <c r="C593" t="str">
        <f>_xlfn.XLOOKUP(Ventes[[#This Row],[Product_Name]],Tab_Produits[Product_Line],Tab_Produits[ID_Product],"Choisir Votre Produit")</f>
        <v>ID_P Hea 0001</v>
      </c>
      <c r="D593" s="27" t="s">
        <v>510</v>
      </c>
      <c r="E593" s="27" t="str">
        <f>+Tab_Clients[[#This Row],[Client_Name]]</f>
        <v>Ananya Verma</v>
      </c>
      <c r="F593" s="27" t="str">
        <f>_xlfn.XLOOKUP(Ventes[[#This Row],[Client_Name]],Tab_Clients[Client_Name],Tab_Clients[Customer Type],"Nouveau")</f>
        <v>Member</v>
      </c>
      <c r="G593" s="28">
        <v>5</v>
      </c>
      <c r="H593" s="6">
        <f>_xlfn.XLOOKUP(Ventes[[#This Row],[Product_Name]],Tab_Produits[Product_Line],Tab_Produits[Coût_Unitaire],"0")</f>
        <v>74.69</v>
      </c>
      <c r="I593" s="2">
        <f t="shared" si="19"/>
        <v>373.45</v>
      </c>
      <c r="J593" s="2">
        <f>IF(AND(WORKDAY(Ventes[[#This Row],[Sale_Date]],2)&gt;=5,Ventes[[#This Row],[Quantity]]&gt;=7,+Ventes[[#This Row],[Customer Type]]="Member"),-Ventes[[#This Row],[Prix_Vente]]*TX_Remise,0)</f>
        <v>0</v>
      </c>
      <c r="K593" s="2">
        <f>IF(AND(WEEKDAY(Ventes[[#This Row],[Sale_Date]],2)=7, Ventes[[#This Row],[Product_Price]]&gt;7), Ventes[[#This Row],[Prix_Vente]]*TauxMaj, 0)</f>
        <v>0</v>
      </c>
      <c r="L593" s="2">
        <f>SUM(Ventes[[#This Row],[Prix_Vente]:[Majoration]])</f>
        <v>373.45</v>
      </c>
      <c r="M593" s="2">
        <f xml:space="preserve"> Ventes[[#This Row],[Prix de Vente HT]]*Tx_TVA</f>
        <v>71.889124999999993</v>
      </c>
      <c r="N593" s="2">
        <f>+Ventes[[#This Row],[Prix de Vente HT]]+Ventes[[#This Row],[Montant TVA]]</f>
        <v>445.33912499999997</v>
      </c>
    </row>
    <row r="594" spans="1:14">
      <c r="A594" t="str">
        <f>IF(Ventes[[#This Row],[Sale_Date]]=Ventes[[#This Row],[Sale_Date]],"ID_V "&amp;TEXT(B594,"YYYY MMDD")&amp;"-"&amp;TEXT(ROW(),"000"),"ID…")</f>
        <v>ID_V YYYY 04DD-594</v>
      </c>
      <c r="B594" s="26">
        <f t="shared" si="18"/>
        <v>45395</v>
      </c>
      <c r="C594" t="str">
        <f>_xlfn.XLOOKUP(Ventes[[#This Row],[Product_Name]],Tab_Produits[Product_Line],Tab_Produits[ID_Product],"Choisir Votre Produit")</f>
        <v>ID_P Foo 0004</v>
      </c>
      <c r="D594" s="27" t="s">
        <v>513</v>
      </c>
      <c r="E594" s="27" t="str">
        <f>+Tab_Clients[[#This Row],[Client_Name]]</f>
        <v>Deepak Verma</v>
      </c>
      <c r="F594" s="27" t="str">
        <f>_xlfn.XLOOKUP(Ventes[[#This Row],[Client_Name]],Tab_Clients[Client_Name],Tab_Clients[Customer Type],"Nouveau")</f>
        <v>Normal</v>
      </c>
      <c r="G594" s="28">
        <v>5</v>
      </c>
      <c r="H594" s="6">
        <f>_xlfn.XLOOKUP(Ventes[[#This Row],[Product_Name]],Tab_Produits[Product_Line],Tab_Produits[Coût_Unitaire],"0")</f>
        <v>54.84</v>
      </c>
      <c r="I594" s="2">
        <f t="shared" si="19"/>
        <v>274.20000000000005</v>
      </c>
      <c r="J594" s="2">
        <f>IF(AND(WORKDAY(Ventes[[#This Row],[Sale_Date]],2)&gt;=5,Ventes[[#This Row],[Quantity]]&gt;=7,+Ventes[[#This Row],[Customer Type]]="Member"),-Ventes[[#This Row],[Prix_Vente]]*TX_Remise,0)</f>
        <v>0</v>
      </c>
      <c r="K594" s="2">
        <f>IF(AND(WEEKDAY(Ventes[[#This Row],[Sale_Date]],2)=7, Ventes[[#This Row],[Product_Price]]&gt;7), Ventes[[#This Row],[Prix_Vente]]*TauxMaj, 0)</f>
        <v>0</v>
      </c>
      <c r="L594" s="2">
        <f>SUM(Ventes[[#This Row],[Prix_Vente]:[Majoration]])</f>
        <v>274.20000000000005</v>
      </c>
      <c r="M594" s="2">
        <f xml:space="preserve"> Ventes[[#This Row],[Prix de Vente HT]]*Tx_TVA</f>
        <v>52.783500000000011</v>
      </c>
      <c r="N594" s="2">
        <f>+Ventes[[#This Row],[Prix de Vente HT]]+Ventes[[#This Row],[Montant TVA]]</f>
        <v>326.98350000000005</v>
      </c>
    </row>
    <row r="595" spans="1:14">
      <c r="A595" t="str">
        <f>IF(Ventes[[#This Row],[Sale_Date]]=Ventes[[#This Row],[Sale_Date]],"ID_V "&amp;TEXT(B595,"YYYY MMDD")&amp;"-"&amp;TEXT(ROW(),"000"),"ID…")</f>
        <v>ID_V YYYY 04DD-595</v>
      </c>
      <c r="B595" s="26">
        <f t="shared" si="18"/>
        <v>45395</v>
      </c>
      <c r="C595" t="str">
        <f>_xlfn.XLOOKUP(Ventes[[#This Row],[Product_Name]],Tab_Produits[Product_Line],Tab_Produits[ID_Product],"Choisir Votre Produit")</f>
        <v>ID_P Hom 0003</v>
      </c>
      <c r="D595" s="27" t="s">
        <v>512</v>
      </c>
      <c r="E595" s="27" t="str">
        <f>+Tab_Clients[[#This Row],[Client_Name]]</f>
        <v>Ananya Rao</v>
      </c>
      <c r="F595" s="27" t="str">
        <f>_xlfn.XLOOKUP(Ventes[[#This Row],[Client_Name]],Tab_Clients[Client_Name],Tab_Clients[Customer Type],"Nouveau")</f>
        <v>Member</v>
      </c>
      <c r="G595" s="28">
        <v>8</v>
      </c>
      <c r="H595" s="6">
        <f>_xlfn.XLOOKUP(Ventes[[#This Row],[Product_Name]],Tab_Produits[Product_Line],Tab_Produits[Coût_Unitaire],"0")</f>
        <v>73.56</v>
      </c>
      <c r="I595" s="2">
        <f t="shared" si="19"/>
        <v>588.48</v>
      </c>
      <c r="J595" s="2">
        <f>IF(AND(WORKDAY(Ventes[[#This Row],[Sale_Date]],2)&gt;=5,Ventes[[#This Row],[Quantity]]&gt;=7,+Ventes[[#This Row],[Customer Type]]="Member"),-Ventes[[#This Row],[Prix_Vente]]*TX_Remise,0)</f>
        <v>-147.12</v>
      </c>
      <c r="K595" s="2">
        <f>IF(AND(WEEKDAY(Ventes[[#This Row],[Sale_Date]],2)=7, Ventes[[#This Row],[Product_Price]]&gt;7), Ventes[[#This Row],[Prix_Vente]]*TauxMaj, 0)</f>
        <v>0</v>
      </c>
      <c r="L595" s="2">
        <f>SUM(Ventes[[#This Row],[Prix_Vente]:[Majoration]])</f>
        <v>441.36</v>
      </c>
      <c r="M595" s="2">
        <f xml:space="preserve"> Ventes[[#This Row],[Prix de Vente HT]]*Tx_TVA</f>
        <v>84.961800000000011</v>
      </c>
      <c r="N595" s="2">
        <f>+Ventes[[#This Row],[Prix de Vente HT]]+Ventes[[#This Row],[Montant TVA]]</f>
        <v>526.32180000000005</v>
      </c>
    </row>
    <row r="596" spans="1:14">
      <c r="A596" t="str">
        <f>IF(Ventes[[#This Row],[Sale_Date]]=Ventes[[#This Row],[Sale_Date]],"ID_V "&amp;TEXT(B596,"YYYY MMDD")&amp;"-"&amp;TEXT(ROW(),"000"),"ID…")</f>
        <v>ID_V YYYY 04DD-596</v>
      </c>
      <c r="B596" s="26">
        <f t="shared" si="18"/>
        <v>45395</v>
      </c>
      <c r="C596" t="str">
        <f>_xlfn.XLOOKUP(Ventes[[#This Row],[Product_Name]],Tab_Produits[Product_Line],Tab_Produits[ID_Product],"Choisir Votre Produit")</f>
        <v>ID_P Hea 0001</v>
      </c>
      <c r="D596" s="27" t="s">
        <v>510</v>
      </c>
      <c r="E596" s="27" t="str">
        <f>+Tab_Clients[[#This Row],[Client_Name]]</f>
        <v>Sunil Das</v>
      </c>
      <c r="F596" s="27" t="str">
        <f>_xlfn.XLOOKUP(Ventes[[#This Row],[Client_Name]],Tab_Clients[Client_Name],Tab_Clients[Customer Type],"Nouveau")</f>
        <v>Normal</v>
      </c>
      <c r="G596" s="28">
        <v>6</v>
      </c>
      <c r="H596" s="6">
        <f>_xlfn.XLOOKUP(Ventes[[#This Row],[Product_Name]],Tab_Produits[Product_Line],Tab_Produits[Coût_Unitaire],"0")</f>
        <v>74.69</v>
      </c>
      <c r="I596" s="2">
        <f t="shared" si="19"/>
        <v>448.14</v>
      </c>
      <c r="J596" s="2">
        <f>IF(AND(WORKDAY(Ventes[[#This Row],[Sale_Date]],2)&gt;=5,Ventes[[#This Row],[Quantity]]&gt;=7,+Ventes[[#This Row],[Customer Type]]="Member"),-Ventes[[#This Row],[Prix_Vente]]*TX_Remise,0)</f>
        <v>0</v>
      </c>
      <c r="K596" s="2">
        <f>IF(AND(WEEKDAY(Ventes[[#This Row],[Sale_Date]],2)=7, Ventes[[#This Row],[Product_Price]]&gt;7), Ventes[[#This Row],[Prix_Vente]]*TauxMaj, 0)</f>
        <v>0</v>
      </c>
      <c r="L596" s="2">
        <f>SUM(Ventes[[#This Row],[Prix_Vente]:[Majoration]])</f>
        <v>448.14</v>
      </c>
      <c r="M596" s="2">
        <f xml:space="preserve"> Ventes[[#This Row],[Prix de Vente HT]]*Tx_TVA</f>
        <v>86.266949999999994</v>
      </c>
      <c r="N596" s="2">
        <f>+Ventes[[#This Row],[Prix de Vente HT]]+Ventes[[#This Row],[Montant TVA]]</f>
        <v>534.40694999999994</v>
      </c>
    </row>
    <row r="597" spans="1:14">
      <c r="A597" t="str">
        <f>IF(Ventes[[#This Row],[Sale_Date]]=Ventes[[#This Row],[Sale_Date]],"ID_V "&amp;TEXT(B597,"YYYY MMDD")&amp;"-"&amp;TEXT(ROW(),"000"),"ID…")</f>
        <v>ID_V YYYY 04DD-597</v>
      </c>
      <c r="B597" s="26">
        <f t="shared" si="18"/>
        <v>45395</v>
      </c>
      <c r="C597" t="str">
        <f>_xlfn.XLOOKUP(Ventes[[#This Row],[Product_Name]],Tab_Produits[Product_Line],Tab_Produits[ID_Product],"Choisir Votre Produit")</f>
        <v>ID_P Ele 0002</v>
      </c>
      <c r="D597" s="27" t="s">
        <v>511</v>
      </c>
      <c r="E597" s="27" t="str">
        <f>+Tab_Clients[[#This Row],[Client_Name]]</f>
        <v>Kavya Reddy</v>
      </c>
      <c r="F597" s="27" t="str">
        <f>_xlfn.XLOOKUP(Ventes[[#This Row],[Client_Name]],Tab_Clients[Client_Name],Tab_Clients[Customer Type],"Nouveau")</f>
        <v>Member</v>
      </c>
      <c r="G597" s="28">
        <v>8</v>
      </c>
      <c r="H597" s="6">
        <f>_xlfn.XLOOKUP(Ventes[[#This Row],[Product_Name]],Tab_Produits[Product_Line],Tab_Produits[Coût_Unitaire],"0")</f>
        <v>15.28</v>
      </c>
      <c r="I597" s="2">
        <f t="shared" si="19"/>
        <v>122.24</v>
      </c>
      <c r="J597" s="2">
        <f>IF(AND(WORKDAY(Ventes[[#This Row],[Sale_Date]],2)&gt;=5,Ventes[[#This Row],[Quantity]]&gt;=7,+Ventes[[#This Row],[Customer Type]]="Member"),-Ventes[[#This Row],[Prix_Vente]]*TX_Remise,0)</f>
        <v>-30.56</v>
      </c>
      <c r="K597" s="2">
        <f>IF(AND(WEEKDAY(Ventes[[#This Row],[Sale_Date]],2)=7, Ventes[[#This Row],[Product_Price]]&gt;7), Ventes[[#This Row],[Prix_Vente]]*TauxMaj, 0)</f>
        <v>0</v>
      </c>
      <c r="L597" s="2">
        <f>SUM(Ventes[[#This Row],[Prix_Vente]:[Majoration]])</f>
        <v>91.679999999999993</v>
      </c>
      <c r="M597" s="2">
        <f xml:space="preserve"> Ventes[[#This Row],[Prix de Vente HT]]*Tx_TVA</f>
        <v>17.648399999999999</v>
      </c>
      <c r="N597" s="2">
        <f>+Ventes[[#This Row],[Prix de Vente HT]]+Ventes[[#This Row],[Montant TVA]]</f>
        <v>109.32839999999999</v>
      </c>
    </row>
    <row r="598" spans="1:14">
      <c r="A598" t="str">
        <f>IF(Ventes[[#This Row],[Sale_Date]]=Ventes[[#This Row],[Sale_Date]],"ID_V "&amp;TEXT(B598,"YYYY MMDD")&amp;"-"&amp;TEXT(ROW(),"000"),"ID…")</f>
        <v>ID_V YYYY 04DD-598</v>
      </c>
      <c r="B598" s="26">
        <f t="shared" si="18"/>
        <v>45396</v>
      </c>
      <c r="C598" t="str">
        <f>_xlfn.XLOOKUP(Ventes[[#This Row],[Product_Name]],Tab_Produits[Product_Line],Tab_Produits[ID_Product],"Choisir Votre Produit")</f>
        <v>ID_P Ele 0002</v>
      </c>
      <c r="D598" s="27" t="s">
        <v>511</v>
      </c>
      <c r="E598" s="27" t="str">
        <f>+Tab_Clients[[#This Row],[Client_Name]]</f>
        <v>Vikram Patel</v>
      </c>
      <c r="F598" s="27" t="str">
        <f>_xlfn.XLOOKUP(Ventes[[#This Row],[Client_Name]],Tab_Clients[Client_Name],Tab_Clients[Customer Type],"Nouveau")</f>
        <v>Normal</v>
      </c>
      <c r="G598" s="28">
        <v>9</v>
      </c>
      <c r="H598" s="6">
        <f>_xlfn.XLOOKUP(Ventes[[#This Row],[Product_Name]],Tab_Produits[Product_Line],Tab_Produits[Coût_Unitaire],"0")</f>
        <v>15.28</v>
      </c>
      <c r="I598" s="2">
        <f t="shared" si="19"/>
        <v>137.51999999999998</v>
      </c>
      <c r="J598" s="2">
        <f>IF(AND(WORKDAY(Ventes[[#This Row],[Sale_Date]],2)&gt;=5,Ventes[[#This Row],[Quantity]]&gt;=7,+Ventes[[#This Row],[Customer Type]]="Member"),-Ventes[[#This Row],[Prix_Vente]]*TX_Remise,0)</f>
        <v>0</v>
      </c>
      <c r="K598" s="2">
        <f>IF(AND(WEEKDAY(Ventes[[#This Row],[Sale_Date]],2)=7, Ventes[[#This Row],[Product_Price]]&gt;7), Ventes[[#This Row],[Prix_Vente]]*TauxMaj, 0)</f>
        <v>2.7503999999999995</v>
      </c>
      <c r="L598" s="2">
        <f>SUM(Ventes[[#This Row],[Prix_Vente]:[Majoration]])</f>
        <v>140.2704</v>
      </c>
      <c r="M598" s="2">
        <f xml:space="preserve"> Ventes[[#This Row],[Prix de Vente HT]]*Tx_TVA</f>
        <v>27.002051999999999</v>
      </c>
      <c r="N598" s="2">
        <f>+Ventes[[#This Row],[Prix de Vente HT]]+Ventes[[#This Row],[Montant TVA]]</f>
        <v>167.27245199999999</v>
      </c>
    </row>
    <row r="599" spans="1:14">
      <c r="A599" t="str">
        <f>IF(Ventes[[#This Row],[Sale_Date]]=Ventes[[#This Row],[Sale_Date]],"ID_V "&amp;TEXT(B599,"YYYY MMDD")&amp;"-"&amp;TEXT(ROW(),"000"),"ID…")</f>
        <v>ID_V YYYY 04DD-599</v>
      </c>
      <c r="B599" s="26">
        <f t="shared" si="18"/>
        <v>45396</v>
      </c>
      <c r="C599" t="str">
        <f>_xlfn.XLOOKUP(Ventes[[#This Row],[Product_Name]],Tab_Produits[Product_Line],Tab_Produits[ID_Product],"Choisir Votre Produit")</f>
        <v>ID_P Spo 0006</v>
      </c>
      <c r="D599" s="27" t="s">
        <v>515</v>
      </c>
      <c r="E599" s="27" t="str">
        <f>+Tab_Clients[[#This Row],[Client_Name]]</f>
        <v>Meera Mehta</v>
      </c>
      <c r="F599" s="27" t="str">
        <f>_xlfn.XLOOKUP(Ventes[[#This Row],[Client_Name]],Tab_Clients[Client_Name],Tab_Clients[Customer Type],"Nouveau")</f>
        <v>Normal</v>
      </c>
      <c r="G599" s="28">
        <v>8</v>
      </c>
      <c r="H599" s="6">
        <f>_xlfn.XLOOKUP(Ventes[[#This Row],[Product_Name]],Tab_Produits[Product_Line],Tab_Produits[Coût_Unitaire],"0")</f>
        <v>93.72</v>
      </c>
      <c r="I599" s="2">
        <f t="shared" si="19"/>
        <v>749.76</v>
      </c>
      <c r="J599" s="2">
        <f>IF(AND(WORKDAY(Ventes[[#This Row],[Sale_Date]],2)&gt;=5,Ventes[[#This Row],[Quantity]]&gt;=7,+Ventes[[#This Row],[Customer Type]]="Member"),-Ventes[[#This Row],[Prix_Vente]]*TX_Remise,0)</f>
        <v>0</v>
      </c>
      <c r="K599" s="2">
        <f>IF(AND(WEEKDAY(Ventes[[#This Row],[Sale_Date]],2)=7, Ventes[[#This Row],[Product_Price]]&gt;7), Ventes[[#This Row],[Prix_Vente]]*TauxMaj, 0)</f>
        <v>14.995200000000001</v>
      </c>
      <c r="L599" s="2">
        <f>SUM(Ventes[[#This Row],[Prix_Vente]:[Majoration]])</f>
        <v>764.75519999999995</v>
      </c>
      <c r="M599" s="2">
        <f xml:space="preserve"> Ventes[[#This Row],[Prix de Vente HT]]*Tx_TVA</f>
        <v>147.21537599999999</v>
      </c>
      <c r="N599" s="2">
        <f>+Ventes[[#This Row],[Prix de Vente HT]]+Ventes[[#This Row],[Montant TVA]]</f>
        <v>911.97057599999994</v>
      </c>
    </row>
    <row r="600" spans="1:14">
      <c r="A600" t="str">
        <f>IF(Ventes[[#This Row],[Sale_Date]]=Ventes[[#This Row],[Sale_Date]],"ID_V "&amp;TEXT(B600,"YYYY MMDD")&amp;"-"&amp;TEXT(ROW(),"000"),"ID…")</f>
        <v>ID_V YYYY 04DD-600</v>
      </c>
      <c r="B600" s="26">
        <f t="shared" si="18"/>
        <v>45396</v>
      </c>
      <c r="C600" t="str">
        <f>_xlfn.XLOOKUP(Ventes[[#This Row],[Product_Name]],Tab_Produits[Product_Line],Tab_Produits[ID_Product],"Choisir Votre Produit")</f>
        <v>ID_P Foo 0004</v>
      </c>
      <c r="D600" s="27" t="s">
        <v>513</v>
      </c>
      <c r="E600" s="27" t="str">
        <f>+Tab_Clients[[#This Row],[Client_Name]]</f>
        <v>Rahul Mehta</v>
      </c>
      <c r="F600" s="27" t="str">
        <f>_xlfn.XLOOKUP(Ventes[[#This Row],[Client_Name]],Tab_Clients[Client_Name],Tab_Clients[Customer Type],"Nouveau")</f>
        <v>Normal</v>
      </c>
      <c r="G600" s="28">
        <v>6</v>
      </c>
      <c r="H600" s="6">
        <f>_xlfn.XLOOKUP(Ventes[[#This Row],[Product_Name]],Tab_Produits[Product_Line],Tab_Produits[Coût_Unitaire],"0")</f>
        <v>54.84</v>
      </c>
      <c r="I600" s="2">
        <f t="shared" si="19"/>
        <v>329.04</v>
      </c>
      <c r="J600" s="2">
        <f>IF(AND(WORKDAY(Ventes[[#This Row],[Sale_Date]],2)&gt;=5,Ventes[[#This Row],[Quantity]]&gt;=7,+Ventes[[#This Row],[Customer Type]]="Member"),-Ventes[[#This Row],[Prix_Vente]]*TX_Remise,0)</f>
        <v>0</v>
      </c>
      <c r="K600" s="2">
        <f>IF(AND(WEEKDAY(Ventes[[#This Row],[Sale_Date]],2)=7, Ventes[[#This Row],[Product_Price]]&gt;7), Ventes[[#This Row],[Prix_Vente]]*TauxMaj, 0)</f>
        <v>6.5808000000000009</v>
      </c>
      <c r="L600" s="2">
        <f>SUM(Ventes[[#This Row],[Prix_Vente]:[Majoration]])</f>
        <v>335.62080000000003</v>
      </c>
      <c r="M600" s="2">
        <f xml:space="preserve"> Ventes[[#This Row],[Prix de Vente HT]]*Tx_TVA</f>
        <v>64.607004000000003</v>
      </c>
      <c r="N600" s="2">
        <f>+Ventes[[#This Row],[Prix de Vente HT]]+Ventes[[#This Row],[Montant TVA]]</f>
        <v>400.22780400000005</v>
      </c>
    </row>
    <row r="601" spans="1:14">
      <c r="A601" t="str">
        <f>IF(Ventes[[#This Row],[Sale_Date]]=Ventes[[#This Row],[Sale_Date]],"ID_V "&amp;TEXT(B601,"YYYY MMDD")&amp;"-"&amp;TEXT(ROW(),"000"),"ID…")</f>
        <v>ID_V YYYY 04DD-601</v>
      </c>
      <c r="B601" s="26">
        <f t="shared" si="18"/>
        <v>45396</v>
      </c>
      <c r="C601" t="str">
        <f>_xlfn.XLOOKUP(Ventes[[#This Row],[Product_Name]],Tab_Produits[Product_Line],Tab_Produits[ID_Product],"Choisir Votre Produit")</f>
        <v>ID_P Hom 0003</v>
      </c>
      <c r="D601" s="27" t="s">
        <v>512</v>
      </c>
      <c r="E601" s="27" t="str">
        <f>+Tab_Clients[[#This Row],[Client_Name]]</f>
        <v>Lakshmi Das</v>
      </c>
      <c r="F601" s="27" t="str">
        <f>_xlfn.XLOOKUP(Ventes[[#This Row],[Client_Name]],Tab_Clients[Client_Name],Tab_Clients[Customer Type],"Nouveau")</f>
        <v>Member</v>
      </c>
      <c r="G601" s="28">
        <v>3</v>
      </c>
      <c r="H601" s="6">
        <f>_xlfn.XLOOKUP(Ventes[[#This Row],[Product_Name]],Tab_Produits[Product_Line],Tab_Produits[Coût_Unitaire],"0")</f>
        <v>73.56</v>
      </c>
      <c r="I601" s="2">
        <f t="shared" si="19"/>
        <v>220.68</v>
      </c>
      <c r="J601" s="2">
        <f>IF(AND(WORKDAY(Ventes[[#This Row],[Sale_Date]],2)&gt;=5,Ventes[[#This Row],[Quantity]]&gt;=7,+Ventes[[#This Row],[Customer Type]]="Member"),-Ventes[[#This Row],[Prix_Vente]]*TX_Remise,0)</f>
        <v>0</v>
      </c>
      <c r="K601" s="2">
        <f>IF(AND(WEEKDAY(Ventes[[#This Row],[Sale_Date]],2)=7, Ventes[[#This Row],[Product_Price]]&gt;7), Ventes[[#This Row],[Prix_Vente]]*TauxMaj, 0)</f>
        <v>4.4136000000000006</v>
      </c>
      <c r="L601" s="2">
        <f>SUM(Ventes[[#This Row],[Prix_Vente]:[Majoration]])</f>
        <v>225.09360000000001</v>
      </c>
      <c r="M601" s="2">
        <f xml:space="preserve"> Ventes[[#This Row],[Prix de Vente HT]]*Tx_TVA</f>
        <v>43.330518000000005</v>
      </c>
      <c r="N601" s="2">
        <f>+Ventes[[#This Row],[Prix de Vente HT]]+Ventes[[#This Row],[Montant TVA]]</f>
        <v>268.42411800000002</v>
      </c>
    </row>
    <row r="602" spans="1:14">
      <c r="A602" t="str">
        <f>IF(Ventes[[#This Row],[Sale_Date]]=Ventes[[#This Row],[Sale_Date]],"ID_V "&amp;TEXT(B602,"YYYY MMDD")&amp;"-"&amp;TEXT(ROW(),"000"),"ID…")</f>
        <v>ID_V YYYY 04DD-602</v>
      </c>
      <c r="B602" s="26">
        <f t="shared" si="18"/>
        <v>45397</v>
      </c>
      <c r="C602" t="str">
        <f>_xlfn.XLOOKUP(Ventes[[#This Row],[Product_Name]],Tab_Produits[Product_Line],Tab_Produits[ID_Product],"Choisir Votre Produit")</f>
        <v>ID_P Hom 0003</v>
      </c>
      <c r="D602" s="27" t="s">
        <v>512</v>
      </c>
      <c r="E602" s="27" t="str">
        <f>+Tab_Clients[[#This Row],[Client_Name]]</f>
        <v>Anil Kumar</v>
      </c>
      <c r="F602" s="27" t="str">
        <f>_xlfn.XLOOKUP(Ventes[[#This Row],[Client_Name]],Tab_Clients[Client_Name],Tab_Clients[Customer Type],"Nouveau")</f>
        <v>Member</v>
      </c>
      <c r="G602" s="28">
        <v>7</v>
      </c>
      <c r="H602" s="6">
        <f>_xlfn.XLOOKUP(Ventes[[#This Row],[Product_Name]],Tab_Produits[Product_Line],Tab_Produits[Coût_Unitaire],"0")</f>
        <v>73.56</v>
      </c>
      <c r="I602" s="2">
        <f t="shared" si="19"/>
        <v>514.92000000000007</v>
      </c>
      <c r="J602" s="2">
        <f>IF(AND(WORKDAY(Ventes[[#This Row],[Sale_Date]],2)&gt;=5,Ventes[[#This Row],[Quantity]]&gt;=7,+Ventes[[#This Row],[Customer Type]]="Member"),-Ventes[[#This Row],[Prix_Vente]]*TX_Remise,0)</f>
        <v>-128.73000000000002</v>
      </c>
      <c r="K602" s="2">
        <f>IF(AND(WEEKDAY(Ventes[[#This Row],[Sale_Date]],2)=7, Ventes[[#This Row],[Product_Price]]&gt;7), Ventes[[#This Row],[Prix_Vente]]*TauxMaj, 0)</f>
        <v>0</v>
      </c>
      <c r="L602" s="2">
        <f>SUM(Ventes[[#This Row],[Prix_Vente]:[Majoration]])</f>
        <v>386.19000000000005</v>
      </c>
      <c r="M602" s="2">
        <f xml:space="preserve"> Ventes[[#This Row],[Prix de Vente HT]]*Tx_TVA</f>
        <v>74.341575000000006</v>
      </c>
      <c r="N602" s="2">
        <f>+Ventes[[#This Row],[Prix de Vente HT]]+Ventes[[#This Row],[Montant TVA]]</f>
        <v>460.53157500000009</v>
      </c>
    </row>
    <row r="603" spans="1:14">
      <c r="A603" t="str">
        <f>IF(Ventes[[#This Row],[Sale_Date]]=Ventes[[#This Row],[Sale_Date]],"ID_V "&amp;TEXT(B603,"YYYY MMDD")&amp;"-"&amp;TEXT(ROW(),"000"),"ID…")</f>
        <v>ID_V YYYY 04DD-603</v>
      </c>
      <c r="B603" s="26">
        <f t="shared" si="18"/>
        <v>45397</v>
      </c>
      <c r="C603" t="str">
        <f>_xlfn.XLOOKUP(Ventes[[#This Row],[Product_Name]],Tab_Produits[Product_Line],Tab_Produits[ID_Product],"Choisir Votre Produit")</f>
        <v>ID_P Hea 0001</v>
      </c>
      <c r="D603" s="27" t="s">
        <v>510</v>
      </c>
      <c r="E603" s="27" t="str">
        <f>+Tab_Clients[[#This Row],[Client_Name]]</f>
        <v>Amit Chopra</v>
      </c>
      <c r="F603" s="27" t="str">
        <f>_xlfn.XLOOKUP(Ventes[[#This Row],[Client_Name]],Tab_Clients[Client_Name],Tab_Clients[Customer Type],"Nouveau")</f>
        <v>Normal</v>
      </c>
      <c r="G603" s="28">
        <v>8</v>
      </c>
      <c r="H603" s="6">
        <f>_xlfn.XLOOKUP(Ventes[[#This Row],[Product_Name]],Tab_Produits[Product_Line],Tab_Produits[Coût_Unitaire],"0")</f>
        <v>74.69</v>
      </c>
      <c r="I603" s="2">
        <f t="shared" si="19"/>
        <v>597.52</v>
      </c>
      <c r="J603" s="2">
        <f>IF(AND(WORKDAY(Ventes[[#This Row],[Sale_Date]],2)&gt;=5,Ventes[[#This Row],[Quantity]]&gt;=7,+Ventes[[#This Row],[Customer Type]]="Member"),-Ventes[[#This Row],[Prix_Vente]]*TX_Remise,0)</f>
        <v>0</v>
      </c>
      <c r="K603" s="2">
        <f>IF(AND(WEEKDAY(Ventes[[#This Row],[Sale_Date]],2)=7, Ventes[[#This Row],[Product_Price]]&gt;7), Ventes[[#This Row],[Prix_Vente]]*TauxMaj, 0)</f>
        <v>0</v>
      </c>
      <c r="L603" s="2">
        <f>SUM(Ventes[[#This Row],[Prix_Vente]:[Majoration]])</f>
        <v>597.52</v>
      </c>
      <c r="M603" s="2">
        <f xml:space="preserve"> Ventes[[#This Row],[Prix de Vente HT]]*Tx_TVA</f>
        <v>115.0226</v>
      </c>
      <c r="N603" s="2">
        <f>+Ventes[[#This Row],[Prix de Vente HT]]+Ventes[[#This Row],[Montant TVA]]</f>
        <v>712.54259999999999</v>
      </c>
    </row>
    <row r="604" spans="1:14">
      <c r="A604" t="str">
        <f>IF(Ventes[[#This Row],[Sale_Date]]=Ventes[[#This Row],[Sale_Date]],"ID_V "&amp;TEXT(B604,"YYYY MMDD")&amp;"-"&amp;TEXT(ROW(),"000"),"ID…")</f>
        <v>ID_V YYYY 04DD-604</v>
      </c>
      <c r="B604" s="26">
        <f t="shared" si="18"/>
        <v>45397</v>
      </c>
      <c r="C604" t="str">
        <f>_xlfn.XLOOKUP(Ventes[[#This Row],[Product_Name]],Tab_Produits[Product_Line],Tab_Produits[ID_Product],"Choisir Votre Produit")</f>
        <v>ID_P Ele 0002</v>
      </c>
      <c r="D604" s="27" t="s">
        <v>511</v>
      </c>
      <c r="E604" s="27" t="str">
        <f>+Tab_Clients[[#This Row],[Client_Name]]</f>
        <v>Sunil Gupta</v>
      </c>
      <c r="F604" s="27" t="str">
        <f>_xlfn.XLOOKUP(Ventes[[#This Row],[Client_Name]],Tab_Clients[Client_Name],Tab_Clients[Customer Type],"Nouveau")</f>
        <v>Normal</v>
      </c>
      <c r="G604" s="28">
        <v>10</v>
      </c>
      <c r="H604" s="6">
        <f>_xlfn.XLOOKUP(Ventes[[#This Row],[Product_Name]],Tab_Produits[Product_Line],Tab_Produits[Coût_Unitaire],"0")</f>
        <v>15.28</v>
      </c>
      <c r="I604" s="2">
        <f t="shared" si="19"/>
        <v>152.79999999999998</v>
      </c>
      <c r="J604" s="2">
        <f>IF(AND(WORKDAY(Ventes[[#This Row],[Sale_Date]],2)&gt;=5,Ventes[[#This Row],[Quantity]]&gt;=7,+Ventes[[#This Row],[Customer Type]]="Member"),-Ventes[[#This Row],[Prix_Vente]]*TX_Remise,0)</f>
        <v>0</v>
      </c>
      <c r="K604" s="2">
        <f>IF(AND(WEEKDAY(Ventes[[#This Row],[Sale_Date]],2)=7, Ventes[[#This Row],[Product_Price]]&gt;7), Ventes[[#This Row],[Prix_Vente]]*TauxMaj, 0)</f>
        <v>0</v>
      </c>
      <c r="L604" s="2">
        <f>SUM(Ventes[[#This Row],[Prix_Vente]:[Majoration]])</f>
        <v>152.79999999999998</v>
      </c>
      <c r="M604" s="2">
        <f xml:space="preserve"> Ventes[[#This Row],[Prix de Vente HT]]*Tx_TVA</f>
        <v>29.413999999999998</v>
      </c>
      <c r="N604" s="2">
        <f>+Ventes[[#This Row],[Prix de Vente HT]]+Ventes[[#This Row],[Montant TVA]]</f>
        <v>182.21399999999997</v>
      </c>
    </row>
    <row r="605" spans="1:14">
      <c r="A605" t="str">
        <f>IF(Ventes[[#This Row],[Sale_Date]]=Ventes[[#This Row],[Sale_Date]],"ID_V "&amp;TEXT(B605,"YYYY MMDD")&amp;"-"&amp;TEXT(ROW(),"000"),"ID…")</f>
        <v>ID_V YYYY 04DD-605</v>
      </c>
      <c r="B605" s="26">
        <f t="shared" si="18"/>
        <v>45397</v>
      </c>
      <c r="C605" t="str">
        <f>_xlfn.XLOOKUP(Ventes[[#This Row],[Product_Name]],Tab_Produits[Product_Line],Tab_Produits[ID_Product],"Choisir Votre Produit")</f>
        <v>ID_P Ele 0002</v>
      </c>
      <c r="D605" s="27" t="s">
        <v>511</v>
      </c>
      <c r="E605" s="27" t="str">
        <f>+Tab_Clients[[#This Row],[Client_Name]]</f>
        <v>Anil Chopra</v>
      </c>
      <c r="F605" s="27" t="str">
        <f>_xlfn.XLOOKUP(Ventes[[#This Row],[Client_Name]],Tab_Clients[Client_Name],Tab_Clients[Customer Type],"Nouveau")</f>
        <v>Member</v>
      </c>
      <c r="G605" s="28">
        <v>8</v>
      </c>
      <c r="H605" s="6">
        <f>_xlfn.XLOOKUP(Ventes[[#This Row],[Product_Name]],Tab_Produits[Product_Line],Tab_Produits[Coût_Unitaire],"0")</f>
        <v>15.28</v>
      </c>
      <c r="I605" s="2">
        <f t="shared" si="19"/>
        <v>122.24</v>
      </c>
      <c r="J605" s="2">
        <f>IF(AND(WORKDAY(Ventes[[#This Row],[Sale_Date]],2)&gt;=5,Ventes[[#This Row],[Quantity]]&gt;=7,+Ventes[[#This Row],[Customer Type]]="Member"),-Ventes[[#This Row],[Prix_Vente]]*TX_Remise,0)</f>
        <v>-30.56</v>
      </c>
      <c r="K605" s="2">
        <f>IF(AND(WEEKDAY(Ventes[[#This Row],[Sale_Date]],2)=7, Ventes[[#This Row],[Product_Price]]&gt;7), Ventes[[#This Row],[Prix_Vente]]*TauxMaj, 0)</f>
        <v>0</v>
      </c>
      <c r="L605" s="2">
        <f>SUM(Ventes[[#This Row],[Prix_Vente]:[Majoration]])</f>
        <v>91.679999999999993</v>
      </c>
      <c r="M605" s="2">
        <f xml:space="preserve"> Ventes[[#This Row],[Prix de Vente HT]]*Tx_TVA</f>
        <v>17.648399999999999</v>
      </c>
      <c r="N605" s="2">
        <f>+Ventes[[#This Row],[Prix de Vente HT]]+Ventes[[#This Row],[Montant TVA]]</f>
        <v>109.32839999999999</v>
      </c>
    </row>
    <row r="606" spans="1:14">
      <c r="A606" t="str">
        <f>IF(Ventes[[#This Row],[Sale_Date]]=Ventes[[#This Row],[Sale_Date]],"ID_V "&amp;TEXT(B606,"YYYY MMDD")&amp;"-"&amp;TEXT(ROW(),"000"),"ID…")</f>
        <v>ID_V YYYY 04DD-606</v>
      </c>
      <c r="B606" s="26">
        <f t="shared" si="18"/>
        <v>45398</v>
      </c>
      <c r="C606" t="str">
        <f>_xlfn.XLOOKUP(Ventes[[#This Row],[Product_Name]],Tab_Produits[Product_Line],Tab_Produits[ID_Product],"Choisir Votre Produit")</f>
        <v>ID_P Spo 0006</v>
      </c>
      <c r="D606" s="27" t="s">
        <v>515</v>
      </c>
      <c r="E606" s="27" t="str">
        <f>+Tab_Clients[[#This Row],[Client_Name]]</f>
        <v>Arjun Das</v>
      </c>
      <c r="F606" s="27" t="str">
        <f>_xlfn.XLOOKUP(Ventes[[#This Row],[Client_Name]],Tab_Clients[Client_Name],Tab_Clients[Customer Type],"Nouveau")</f>
        <v>Member</v>
      </c>
      <c r="G606" s="28">
        <v>3</v>
      </c>
      <c r="H606" s="6">
        <f>_xlfn.XLOOKUP(Ventes[[#This Row],[Product_Name]],Tab_Produits[Product_Line],Tab_Produits[Coût_Unitaire],"0")</f>
        <v>93.72</v>
      </c>
      <c r="I606" s="2">
        <f t="shared" si="19"/>
        <v>281.15999999999997</v>
      </c>
      <c r="J606" s="2">
        <f>IF(AND(WORKDAY(Ventes[[#This Row],[Sale_Date]],2)&gt;=5,Ventes[[#This Row],[Quantity]]&gt;=7,+Ventes[[#This Row],[Customer Type]]="Member"),-Ventes[[#This Row],[Prix_Vente]]*TX_Remise,0)</f>
        <v>0</v>
      </c>
      <c r="K606" s="2">
        <f>IF(AND(WEEKDAY(Ventes[[#This Row],[Sale_Date]],2)=7, Ventes[[#This Row],[Product_Price]]&gt;7), Ventes[[#This Row],[Prix_Vente]]*TauxMaj, 0)</f>
        <v>0</v>
      </c>
      <c r="L606" s="2">
        <f>SUM(Ventes[[#This Row],[Prix_Vente]:[Majoration]])</f>
        <v>281.15999999999997</v>
      </c>
      <c r="M606" s="2">
        <f xml:space="preserve"> Ventes[[#This Row],[Prix de Vente HT]]*Tx_TVA</f>
        <v>54.123299999999993</v>
      </c>
      <c r="N606" s="2">
        <f>+Ventes[[#This Row],[Prix de Vente HT]]+Ventes[[#This Row],[Montant TVA]]</f>
        <v>335.28329999999994</v>
      </c>
    </row>
    <row r="607" spans="1:14">
      <c r="A607" t="str">
        <f>IF(Ventes[[#This Row],[Sale_Date]]=Ventes[[#This Row],[Sale_Date]],"ID_V "&amp;TEXT(B607,"YYYY MMDD")&amp;"-"&amp;TEXT(ROW(),"000"),"ID…")</f>
        <v>ID_V YYYY 04DD-607</v>
      </c>
      <c r="B607" s="26">
        <f t="shared" si="18"/>
        <v>45398</v>
      </c>
      <c r="C607" t="str">
        <f>_xlfn.XLOOKUP(Ventes[[#This Row],[Product_Name]],Tab_Produits[Product_Line],Tab_Produits[ID_Product],"Choisir Votre Produit")</f>
        <v>ID_P Foo 0004</v>
      </c>
      <c r="D607" s="27" t="s">
        <v>513</v>
      </c>
      <c r="E607" s="27" t="str">
        <f>+Tab_Clients[[#This Row],[Client_Name]]</f>
        <v>Rohan Rao</v>
      </c>
      <c r="F607" s="27" t="str">
        <f>_xlfn.XLOOKUP(Ventes[[#This Row],[Client_Name]],Tab_Clients[Client_Name],Tab_Clients[Customer Type],"Nouveau")</f>
        <v>Member</v>
      </c>
      <c r="G607" s="28">
        <v>4</v>
      </c>
      <c r="H607" s="6">
        <f>_xlfn.XLOOKUP(Ventes[[#This Row],[Product_Name]],Tab_Produits[Product_Line],Tab_Produits[Coût_Unitaire],"0")</f>
        <v>54.84</v>
      </c>
      <c r="I607" s="2">
        <f t="shared" si="19"/>
        <v>219.36</v>
      </c>
      <c r="J607" s="2">
        <f>IF(AND(WORKDAY(Ventes[[#This Row],[Sale_Date]],2)&gt;=5,Ventes[[#This Row],[Quantity]]&gt;=7,+Ventes[[#This Row],[Customer Type]]="Member"),-Ventes[[#This Row],[Prix_Vente]]*TX_Remise,0)</f>
        <v>0</v>
      </c>
      <c r="K607" s="2">
        <f>IF(AND(WEEKDAY(Ventes[[#This Row],[Sale_Date]],2)=7, Ventes[[#This Row],[Product_Price]]&gt;7), Ventes[[#This Row],[Prix_Vente]]*TauxMaj, 0)</f>
        <v>0</v>
      </c>
      <c r="L607" s="2">
        <f>SUM(Ventes[[#This Row],[Prix_Vente]:[Majoration]])</f>
        <v>219.36</v>
      </c>
      <c r="M607" s="2">
        <f xml:space="preserve"> Ventes[[#This Row],[Prix de Vente HT]]*Tx_TVA</f>
        <v>42.226800000000004</v>
      </c>
      <c r="N607" s="2">
        <f>+Ventes[[#This Row],[Prix de Vente HT]]+Ventes[[#This Row],[Montant TVA]]</f>
        <v>261.58680000000004</v>
      </c>
    </row>
    <row r="608" spans="1:14">
      <c r="A608" t="str">
        <f>IF(Ventes[[#This Row],[Sale_Date]]=Ventes[[#This Row],[Sale_Date]],"ID_V "&amp;TEXT(B608,"YYYY MMDD")&amp;"-"&amp;TEXT(ROW(),"000"),"ID…")</f>
        <v>ID_V YYYY 04DD-608</v>
      </c>
      <c r="B608" s="26">
        <f t="shared" si="18"/>
        <v>45398</v>
      </c>
      <c r="C608" t="str">
        <f>_xlfn.XLOOKUP(Ventes[[#This Row],[Product_Name]],Tab_Produits[Product_Line],Tab_Produits[ID_Product],"Choisir Votre Produit")</f>
        <v>ID_P Hom 0003</v>
      </c>
      <c r="D608" s="27" t="s">
        <v>512</v>
      </c>
      <c r="E608" s="27" t="str">
        <f>+Tab_Clients[[#This Row],[Client_Name]]</f>
        <v>Vivaan Iyer</v>
      </c>
      <c r="F608" s="27" t="str">
        <f>_xlfn.XLOOKUP(Ventes[[#This Row],[Client_Name]],Tab_Clients[Client_Name],Tab_Clients[Customer Type],"Nouveau")</f>
        <v>Member</v>
      </c>
      <c r="G608" s="28">
        <v>1</v>
      </c>
      <c r="H608" s="6">
        <f>_xlfn.XLOOKUP(Ventes[[#This Row],[Product_Name]],Tab_Produits[Product_Line],Tab_Produits[Coût_Unitaire],"0")</f>
        <v>73.56</v>
      </c>
      <c r="I608" s="2">
        <f t="shared" si="19"/>
        <v>73.56</v>
      </c>
      <c r="J608" s="2">
        <f>IF(AND(WORKDAY(Ventes[[#This Row],[Sale_Date]],2)&gt;=5,Ventes[[#This Row],[Quantity]]&gt;=7,+Ventes[[#This Row],[Customer Type]]="Member"),-Ventes[[#This Row],[Prix_Vente]]*TX_Remise,0)</f>
        <v>0</v>
      </c>
      <c r="K608" s="2">
        <f>IF(AND(WEEKDAY(Ventes[[#This Row],[Sale_Date]],2)=7, Ventes[[#This Row],[Product_Price]]&gt;7), Ventes[[#This Row],[Prix_Vente]]*TauxMaj, 0)</f>
        <v>0</v>
      </c>
      <c r="L608" s="2">
        <f>SUM(Ventes[[#This Row],[Prix_Vente]:[Majoration]])</f>
        <v>73.56</v>
      </c>
      <c r="M608" s="2">
        <f xml:space="preserve"> Ventes[[#This Row],[Prix de Vente HT]]*Tx_TVA</f>
        <v>14.160300000000001</v>
      </c>
      <c r="N608" s="2">
        <f>+Ventes[[#This Row],[Prix de Vente HT]]+Ventes[[#This Row],[Montant TVA]]</f>
        <v>87.720300000000009</v>
      </c>
    </row>
    <row r="609" spans="1:14">
      <c r="A609" t="str">
        <f>IF(Ventes[[#This Row],[Sale_Date]]=Ventes[[#This Row],[Sale_Date]],"ID_V "&amp;TEXT(B609,"YYYY MMDD")&amp;"-"&amp;TEXT(ROW(),"000"),"ID…")</f>
        <v>ID_V YYYY 04DD-609</v>
      </c>
      <c r="B609" s="26">
        <f t="shared" si="18"/>
        <v>45398</v>
      </c>
      <c r="C609" t="str">
        <f>_xlfn.XLOOKUP(Ventes[[#This Row],[Product_Name]],Tab_Produits[Product_Line],Tab_Produits[ID_Product],"Choisir Votre Produit")</f>
        <v>ID_P Hom 0003</v>
      </c>
      <c r="D609" s="27" t="s">
        <v>512</v>
      </c>
      <c r="E609" s="27" t="str">
        <f>+Tab_Clients[[#This Row],[Client_Name]]</f>
        <v>Rakesh Patel</v>
      </c>
      <c r="F609" s="27" t="str">
        <f>_xlfn.XLOOKUP(Ventes[[#This Row],[Client_Name]],Tab_Clients[Client_Name],Tab_Clients[Customer Type],"Nouveau")</f>
        <v>Member</v>
      </c>
      <c r="G609" s="28">
        <v>4</v>
      </c>
      <c r="H609" s="6">
        <f>_xlfn.XLOOKUP(Ventes[[#This Row],[Product_Name]],Tab_Produits[Product_Line],Tab_Produits[Coût_Unitaire],"0")</f>
        <v>73.56</v>
      </c>
      <c r="I609" s="2">
        <f t="shared" si="19"/>
        <v>294.24</v>
      </c>
      <c r="J609" s="2">
        <f>IF(AND(WORKDAY(Ventes[[#This Row],[Sale_Date]],2)&gt;=5,Ventes[[#This Row],[Quantity]]&gt;=7,+Ventes[[#This Row],[Customer Type]]="Member"),-Ventes[[#This Row],[Prix_Vente]]*TX_Remise,0)</f>
        <v>0</v>
      </c>
      <c r="K609" s="2">
        <f>IF(AND(WEEKDAY(Ventes[[#This Row],[Sale_Date]],2)=7, Ventes[[#This Row],[Product_Price]]&gt;7), Ventes[[#This Row],[Prix_Vente]]*TauxMaj, 0)</f>
        <v>0</v>
      </c>
      <c r="L609" s="2">
        <f>SUM(Ventes[[#This Row],[Prix_Vente]:[Majoration]])</f>
        <v>294.24</v>
      </c>
      <c r="M609" s="2">
        <f xml:space="preserve"> Ventes[[#This Row],[Prix de Vente HT]]*Tx_TVA</f>
        <v>56.641200000000005</v>
      </c>
      <c r="N609" s="2">
        <f>+Ventes[[#This Row],[Prix de Vente HT]]+Ventes[[#This Row],[Montant TVA]]</f>
        <v>350.88120000000004</v>
      </c>
    </row>
    <row r="610" spans="1:14">
      <c r="A610" t="str">
        <f>IF(Ventes[[#This Row],[Sale_Date]]=Ventes[[#This Row],[Sale_Date]],"ID_V "&amp;TEXT(B610,"YYYY MMDD")&amp;"-"&amp;TEXT(ROW(),"000"),"ID…")</f>
        <v>ID_V YYYY 04DD-610</v>
      </c>
      <c r="B610" s="26">
        <f t="shared" si="18"/>
        <v>45399</v>
      </c>
      <c r="C610" t="str">
        <f>_xlfn.XLOOKUP(Ventes[[#This Row],[Product_Name]],Tab_Produits[Product_Line],Tab_Produits[ID_Product],"Choisir Votre Produit")</f>
        <v>ID_P Hea 0001</v>
      </c>
      <c r="D610" s="27" t="s">
        <v>510</v>
      </c>
      <c r="E610" s="27" t="str">
        <f>+Tab_Clients[[#This Row],[Client_Name]]</f>
        <v>Raj Chopra</v>
      </c>
      <c r="F610" s="27" t="str">
        <f>_xlfn.XLOOKUP(Ventes[[#This Row],[Client_Name]],Tab_Clients[Client_Name],Tab_Clients[Customer Type],"Nouveau")</f>
        <v>Normal</v>
      </c>
      <c r="G610" s="28">
        <v>5</v>
      </c>
      <c r="H610" s="6">
        <f>_xlfn.XLOOKUP(Ventes[[#This Row],[Product_Name]],Tab_Produits[Product_Line],Tab_Produits[Coût_Unitaire],"0")</f>
        <v>74.69</v>
      </c>
      <c r="I610" s="2">
        <f t="shared" si="19"/>
        <v>373.45</v>
      </c>
      <c r="J610" s="2">
        <f>IF(AND(WORKDAY(Ventes[[#This Row],[Sale_Date]],2)&gt;=5,Ventes[[#This Row],[Quantity]]&gt;=7,+Ventes[[#This Row],[Customer Type]]="Member"),-Ventes[[#This Row],[Prix_Vente]]*TX_Remise,0)</f>
        <v>0</v>
      </c>
      <c r="K610" s="2">
        <f>IF(AND(WEEKDAY(Ventes[[#This Row],[Sale_Date]],2)=7, Ventes[[#This Row],[Product_Price]]&gt;7), Ventes[[#This Row],[Prix_Vente]]*TauxMaj, 0)</f>
        <v>0</v>
      </c>
      <c r="L610" s="2">
        <f>SUM(Ventes[[#This Row],[Prix_Vente]:[Majoration]])</f>
        <v>373.45</v>
      </c>
      <c r="M610" s="2">
        <f xml:space="preserve"> Ventes[[#This Row],[Prix de Vente HT]]*Tx_TVA</f>
        <v>71.889124999999993</v>
      </c>
      <c r="N610" s="2">
        <f>+Ventes[[#This Row],[Prix de Vente HT]]+Ventes[[#This Row],[Montant TVA]]</f>
        <v>445.33912499999997</v>
      </c>
    </row>
    <row r="611" spans="1:14">
      <c r="A611" t="str">
        <f>IF(Ventes[[#This Row],[Sale_Date]]=Ventes[[#This Row],[Sale_Date]],"ID_V "&amp;TEXT(B611,"YYYY MMDD")&amp;"-"&amp;TEXT(ROW(),"000"),"ID…")</f>
        <v>ID_V YYYY 04DD-611</v>
      </c>
      <c r="B611" s="26">
        <f t="shared" si="18"/>
        <v>45399</v>
      </c>
      <c r="C611" t="str">
        <f>_xlfn.XLOOKUP(Ventes[[#This Row],[Product_Name]],Tab_Produits[Product_Line],Tab_Produits[ID_Product],"Choisir Votre Produit")</f>
        <v>ID_P Ele 0002</v>
      </c>
      <c r="D611" s="27" t="s">
        <v>511</v>
      </c>
      <c r="E611" s="27" t="str">
        <f>+Tab_Clients[[#This Row],[Client_Name]]</f>
        <v>Pooja Joshi</v>
      </c>
      <c r="F611" s="27" t="str">
        <f>_xlfn.XLOOKUP(Ventes[[#This Row],[Client_Name]],Tab_Clients[Client_Name],Tab_Clients[Customer Type],"Nouveau")</f>
        <v>Member</v>
      </c>
      <c r="G611" s="28">
        <v>2</v>
      </c>
      <c r="H611" s="6">
        <f>_xlfn.XLOOKUP(Ventes[[#This Row],[Product_Name]],Tab_Produits[Product_Line],Tab_Produits[Coût_Unitaire],"0")</f>
        <v>15.28</v>
      </c>
      <c r="I611" s="2">
        <f t="shared" si="19"/>
        <v>30.56</v>
      </c>
      <c r="J611" s="2">
        <f>IF(AND(WORKDAY(Ventes[[#This Row],[Sale_Date]],2)&gt;=5,Ventes[[#This Row],[Quantity]]&gt;=7,+Ventes[[#This Row],[Customer Type]]="Member"),-Ventes[[#This Row],[Prix_Vente]]*TX_Remise,0)</f>
        <v>0</v>
      </c>
      <c r="K611" s="2">
        <f>IF(AND(WEEKDAY(Ventes[[#This Row],[Sale_Date]],2)=7, Ventes[[#This Row],[Product_Price]]&gt;7), Ventes[[#This Row],[Prix_Vente]]*TauxMaj, 0)</f>
        <v>0</v>
      </c>
      <c r="L611" s="2">
        <f>SUM(Ventes[[#This Row],[Prix_Vente]:[Majoration]])</f>
        <v>30.56</v>
      </c>
      <c r="M611" s="2">
        <f xml:space="preserve"> Ventes[[#This Row],[Prix de Vente HT]]*Tx_TVA</f>
        <v>5.8827999999999996</v>
      </c>
      <c r="N611" s="2">
        <f>+Ventes[[#This Row],[Prix de Vente HT]]+Ventes[[#This Row],[Montant TVA]]</f>
        <v>36.442799999999998</v>
      </c>
    </row>
    <row r="612" spans="1:14">
      <c r="A612" t="str">
        <f>IF(Ventes[[#This Row],[Sale_Date]]=Ventes[[#This Row],[Sale_Date]],"ID_V "&amp;TEXT(B612,"YYYY MMDD")&amp;"-"&amp;TEXT(ROW(),"000"),"ID…")</f>
        <v>ID_V YYYY 04DD-612</v>
      </c>
      <c r="B612" s="26">
        <f t="shared" si="18"/>
        <v>45399</v>
      </c>
      <c r="C612" t="str">
        <f>_xlfn.XLOOKUP(Ventes[[#This Row],[Product_Name]],Tab_Produits[Product_Line],Tab_Produits[ID_Product],"Choisir Votre Produit")</f>
        <v>ID_P Spo 0006</v>
      </c>
      <c r="D612" s="27" t="s">
        <v>515</v>
      </c>
      <c r="E612" s="27" t="str">
        <f>+Tab_Clients[[#This Row],[Client_Name]]</f>
        <v>Vivaan Mukherjee</v>
      </c>
      <c r="F612" s="27" t="str">
        <f>_xlfn.XLOOKUP(Ventes[[#This Row],[Client_Name]],Tab_Clients[Client_Name],Tab_Clients[Customer Type],"Nouveau")</f>
        <v>Normal</v>
      </c>
      <c r="G612" s="28">
        <v>4</v>
      </c>
      <c r="H612" s="6">
        <f>_xlfn.XLOOKUP(Ventes[[#This Row],[Product_Name]],Tab_Produits[Product_Line],Tab_Produits[Coût_Unitaire],"0")</f>
        <v>93.72</v>
      </c>
      <c r="I612" s="2">
        <f t="shared" si="19"/>
        <v>374.88</v>
      </c>
      <c r="J612" s="2">
        <f>IF(AND(WORKDAY(Ventes[[#This Row],[Sale_Date]],2)&gt;=5,Ventes[[#This Row],[Quantity]]&gt;=7,+Ventes[[#This Row],[Customer Type]]="Member"),-Ventes[[#This Row],[Prix_Vente]]*TX_Remise,0)</f>
        <v>0</v>
      </c>
      <c r="K612" s="2">
        <f>IF(AND(WEEKDAY(Ventes[[#This Row],[Sale_Date]],2)=7, Ventes[[#This Row],[Product_Price]]&gt;7), Ventes[[#This Row],[Prix_Vente]]*TauxMaj, 0)</f>
        <v>0</v>
      </c>
      <c r="L612" s="2">
        <f>SUM(Ventes[[#This Row],[Prix_Vente]:[Majoration]])</f>
        <v>374.88</v>
      </c>
      <c r="M612" s="2">
        <f xml:space="preserve"> Ventes[[#This Row],[Prix de Vente HT]]*Tx_TVA</f>
        <v>72.164400000000001</v>
      </c>
      <c r="N612" s="2">
        <f>+Ventes[[#This Row],[Prix de Vente HT]]+Ventes[[#This Row],[Montant TVA]]</f>
        <v>447.0444</v>
      </c>
    </row>
    <row r="613" spans="1:14">
      <c r="A613" t="str">
        <f>IF(Ventes[[#This Row],[Sale_Date]]=Ventes[[#This Row],[Sale_Date]],"ID_V "&amp;TEXT(B613,"YYYY MMDD")&amp;"-"&amp;TEXT(ROW(),"000"),"ID…")</f>
        <v>ID_V YYYY 04DD-613</v>
      </c>
      <c r="B613" s="26">
        <f t="shared" si="18"/>
        <v>45399</v>
      </c>
      <c r="C613" t="str">
        <f>_xlfn.XLOOKUP(Ventes[[#This Row],[Product_Name]],Tab_Produits[Product_Line],Tab_Produits[ID_Product],"Choisir Votre Produit")</f>
        <v>ID_P Foo 0004</v>
      </c>
      <c r="D613" s="27" t="s">
        <v>513</v>
      </c>
      <c r="E613" s="27" t="str">
        <f>+Tab_Clients[[#This Row],[Client_Name]]</f>
        <v>Manish Agarwal</v>
      </c>
      <c r="F613" s="27" t="str">
        <f>_xlfn.XLOOKUP(Ventes[[#This Row],[Client_Name]],Tab_Clients[Client_Name],Tab_Clients[Customer Type],"Nouveau")</f>
        <v>Normal</v>
      </c>
      <c r="G613" s="28">
        <v>7</v>
      </c>
      <c r="H613" s="6">
        <f>_xlfn.XLOOKUP(Ventes[[#This Row],[Product_Name]],Tab_Produits[Product_Line],Tab_Produits[Coût_Unitaire],"0")</f>
        <v>54.84</v>
      </c>
      <c r="I613" s="2">
        <f t="shared" si="19"/>
        <v>383.88</v>
      </c>
      <c r="J613" s="2">
        <f>IF(AND(WORKDAY(Ventes[[#This Row],[Sale_Date]],2)&gt;=5,Ventes[[#This Row],[Quantity]]&gt;=7,+Ventes[[#This Row],[Customer Type]]="Member"),-Ventes[[#This Row],[Prix_Vente]]*TX_Remise,0)</f>
        <v>0</v>
      </c>
      <c r="K613" s="2">
        <f>IF(AND(WEEKDAY(Ventes[[#This Row],[Sale_Date]],2)=7, Ventes[[#This Row],[Product_Price]]&gt;7), Ventes[[#This Row],[Prix_Vente]]*TauxMaj, 0)</f>
        <v>0</v>
      </c>
      <c r="L613" s="2">
        <f>SUM(Ventes[[#This Row],[Prix_Vente]:[Majoration]])</f>
        <v>383.88</v>
      </c>
      <c r="M613" s="2">
        <f xml:space="preserve"> Ventes[[#This Row],[Prix de Vente HT]]*Tx_TVA</f>
        <v>73.896900000000002</v>
      </c>
      <c r="N613" s="2">
        <f>+Ventes[[#This Row],[Prix de Vente HT]]+Ventes[[#This Row],[Montant TVA]]</f>
        <v>457.77690000000001</v>
      </c>
    </row>
    <row r="614" spans="1:14">
      <c r="A614" t="str">
        <f>IF(Ventes[[#This Row],[Sale_Date]]=Ventes[[#This Row],[Sale_Date]],"ID_V "&amp;TEXT(B614,"YYYY MMDD")&amp;"-"&amp;TEXT(ROW(),"000"),"ID…")</f>
        <v>ID_V YYYY 04DD-614</v>
      </c>
      <c r="B614" s="26">
        <f t="shared" si="18"/>
        <v>45400</v>
      </c>
      <c r="C614" t="str">
        <f>_xlfn.XLOOKUP(Ventes[[#This Row],[Product_Name]],Tab_Produits[Product_Line],Tab_Produits[ID_Product],"Choisir Votre Produit")</f>
        <v>ID_P Hom 0003</v>
      </c>
      <c r="D614" s="27" t="s">
        <v>512</v>
      </c>
      <c r="E614" s="27" t="str">
        <f>+Tab_Clients[[#This Row],[Client_Name]]</f>
        <v>Sanjay Nair</v>
      </c>
      <c r="F614" s="27" t="str">
        <f>_xlfn.XLOOKUP(Ventes[[#This Row],[Client_Name]],Tab_Clients[Client_Name],Tab_Clients[Customer Type],"Nouveau")</f>
        <v>Normal</v>
      </c>
      <c r="G614" s="28">
        <v>10</v>
      </c>
      <c r="H614" s="6">
        <f>_xlfn.XLOOKUP(Ventes[[#This Row],[Product_Name]],Tab_Produits[Product_Line],Tab_Produits[Coût_Unitaire],"0")</f>
        <v>73.56</v>
      </c>
      <c r="I614" s="2">
        <f t="shared" si="19"/>
        <v>735.6</v>
      </c>
      <c r="J614" s="2">
        <f>IF(AND(WORKDAY(Ventes[[#This Row],[Sale_Date]],2)&gt;=5,Ventes[[#This Row],[Quantity]]&gt;=7,+Ventes[[#This Row],[Customer Type]]="Member"),-Ventes[[#This Row],[Prix_Vente]]*TX_Remise,0)</f>
        <v>0</v>
      </c>
      <c r="K614" s="2">
        <f>IF(AND(WEEKDAY(Ventes[[#This Row],[Sale_Date]],2)=7, Ventes[[#This Row],[Product_Price]]&gt;7), Ventes[[#This Row],[Prix_Vente]]*TauxMaj, 0)</f>
        <v>0</v>
      </c>
      <c r="L614" s="2">
        <f>SUM(Ventes[[#This Row],[Prix_Vente]:[Majoration]])</f>
        <v>735.6</v>
      </c>
      <c r="M614" s="2">
        <f xml:space="preserve"> Ventes[[#This Row],[Prix de Vente HT]]*Tx_TVA</f>
        <v>141.60300000000001</v>
      </c>
      <c r="N614" s="2">
        <f>+Ventes[[#This Row],[Prix de Vente HT]]+Ventes[[#This Row],[Montant TVA]]</f>
        <v>877.20299999999997</v>
      </c>
    </row>
    <row r="615" spans="1:14">
      <c r="A615" t="str">
        <f>IF(Ventes[[#This Row],[Sale_Date]]=Ventes[[#This Row],[Sale_Date]],"ID_V "&amp;TEXT(B615,"YYYY MMDD")&amp;"-"&amp;TEXT(ROW(),"000"),"ID…")</f>
        <v>ID_V YYYY 04DD-615</v>
      </c>
      <c r="B615" s="26">
        <f t="shared" si="18"/>
        <v>45400</v>
      </c>
      <c r="C615" t="str">
        <f>_xlfn.XLOOKUP(Ventes[[#This Row],[Product_Name]],Tab_Produits[Product_Line],Tab_Produits[ID_Product],"Choisir Votre Produit")</f>
        <v>ID_P Hom 0003</v>
      </c>
      <c r="D615" s="27" t="s">
        <v>512</v>
      </c>
      <c r="E615" s="27" t="str">
        <f>+Tab_Clients[[#This Row],[Client_Name]]</f>
        <v>Sita Reddy</v>
      </c>
      <c r="F615" s="27" t="str">
        <f>_xlfn.XLOOKUP(Ventes[[#This Row],[Client_Name]],Tab_Clients[Client_Name],Tab_Clients[Customer Type],"Nouveau")</f>
        <v>Member</v>
      </c>
      <c r="G615" s="28">
        <v>5</v>
      </c>
      <c r="H615" s="6">
        <f>_xlfn.XLOOKUP(Ventes[[#This Row],[Product_Name]],Tab_Produits[Product_Line],Tab_Produits[Coût_Unitaire],"0")</f>
        <v>73.56</v>
      </c>
      <c r="I615" s="2">
        <f t="shared" si="19"/>
        <v>367.8</v>
      </c>
      <c r="J615" s="2">
        <f>IF(AND(WORKDAY(Ventes[[#This Row],[Sale_Date]],2)&gt;=5,Ventes[[#This Row],[Quantity]]&gt;=7,+Ventes[[#This Row],[Customer Type]]="Member"),-Ventes[[#This Row],[Prix_Vente]]*TX_Remise,0)</f>
        <v>0</v>
      </c>
      <c r="K615" s="2">
        <f>IF(AND(WEEKDAY(Ventes[[#This Row],[Sale_Date]],2)=7, Ventes[[#This Row],[Product_Price]]&gt;7), Ventes[[#This Row],[Prix_Vente]]*TauxMaj, 0)</f>
        <v>0</v>
      </c>
      <c r="L615" s="2">
        <f>SUM(Ventes[[#This Row],[Prix_Vente]:[Majoration]])</f>
        <v>367.8</v>
      </c>
      <c r="M615" s="2">
        <f xml:space="preserve"> Ventes[[#This Row],[Prix de Vente HT]]*Tx_TVA</f>
        <v>70.801500000000004</v>
      </c>
      <c r="N615" s="2">
        <f>+Ventes[[#This Row],[Prix de Vente HT]]+Ventes[[#This Row],[Montant TVA]]</f>
        <v>438.60149999999999</v>
      </c>
    </row>
    <row r="616" spans="1:14">
      <c r="A616" t="str">
        <f>IF(Ventes[[#This Row],[Sale_Date]]=Ventes[[#This Row],[Sale_Date]],"ID_V "&amp;TEXT(B616,"YYYY MMDD")&amp;"-"&amp;TEXT(ROW(),"000"),"ID…")</f>
        <v>ID_V YYYY 04DD-616</v>
      </c>
      <c r="B616" s="26">
        <f t="shared" si="18"/>
        <v>45400</v>
      </c>
      <c r="C616" t="str">
        <f>_xlfn.XLOOKUP(Ventes[[#This Row],[Product_Name]],Tab_Produits[Product_Line],Tab_Produits[ID_Product],"Choisir Votre Produit")</f>
        <v>ID_P Hea 0001</v>
      </c>
      <c r="D616" s="27" t="s">
        <v>510</v>
      </c>
      <c r="E616" s="27" t="str">
        <f>+Tab_Clients[[#This Row],[Client_Name]]</f>
        <v>Amit Agarwal</v>
      </c>
      <c r="F616" s="27" t="str">
        <f>_xlfn.XLOOKUP(Ventes[[#This Row],[Client_Name]],Tab_Clients[Client_Name],Tab_Clients[Customer Type],"Nouveau")</f>
        <v>Member</v>
      </c>
      <c r="G616" s="28">
        <v>9</v>
      </c>
      <c r="H616" s="6">
        <f>_xlfn.XLOOKUP(Ventes[[#This Row],[Product_Name]],Tab_Produits[Product_Line],Tab_Produits[Coût_Unitaire],"0")</f>
        <v>74.69</v>
      </c>
      <c r="I616" s="2">
        <f t="shared" si="19"/>
        <v>672.21</v>
      </c>
      <c r="J616" s="2">
        <f>IF(AND(WORKDAY(Ventes[[#This Row],[Sale_Date]],2)&gt;=5,Ventes[[#This Row],[Quantity]]&gt;=7,+Ventes[[#This Row],[Customer Type]]="Member"),-Ventes[[#This Row],[Prix_Vente]]*TX_Remise,0)</f>
        <v>-168.05250000000001</v>
      </c>
      <c r="K616" s="2">
        <f>IF(AND(WEEKDAY(Ventes[[#This Row],[Sale_Date]],2)=7, Ventes[[#This Row],[Product_Price]]&gt;7), Ventes[[#This Row],[Prix_Vente]]*TauxMaj, 0)</f>
        <v>0</v>
      </c>
      <c r="L616" s="2">
        <f>SUM(Ventes[[#This Row],[Prix_Vente]:[Majoration]])</f>
        <v>504.15750000000003</v>
      </c>
      <c r="M616" s="2">
        <f xml:space="preserve"> Ventes[[#This Row],[Prix de Vente HT]]*Tx_TVA</f>
        <v>97.050318750000002</v>
      </c>
      <c r="N616" s="2">
        <f>+Ventes[[#This Row],[Prix de Vente HT]]+Ventes[[#This Row],[Montant TVA]]</f>
        <v>601.20781875</v>
      </c>
    </row>
    <row r="617" spans="1:14">
      <c r="A617" t="str">
        <f>IF(Ventes[[#This Row],[Sale_Date]]=Ventes[[#This Row],[Sale_Date]],"ID_V "&amp;TEXT(B617,"YYYY MMDD")&amp;"-"&amp;TEXT(ROW(),"000"),"ID…")</f>
        <v>ID_V YYYY 04DD-617</v>
      </c>
      <c r="B617" s="26">
        <f t="shared" si="18"/>
        <v>45400</v>
      </c>
      <c r="C617" t="str">
        <f>_xlfn.XLOOKUP(Ventes[[#This Row],[Product_Name]],Tab_Produits[Product_Line],Tab_Produits[ID_Product],"Choisir Votre Produit")</f>
        <v>ID_P Foo 0004</v>
      </c>
      <c r="D617" s="27" t="s">
        <v>513</v>
      </c>
      <c r="E617" s="27" t="str">
        <f>+Tab_Clients[[#This Row],[Client_Name]]</f>
        <v>Priya Agarwal</v>
      </c>
      <c r="F617" s="27" t="str">
        <f>_xlfn.XLOOKUP(Ventes[[#This Row],[Client_Name]],Tab_Clients[Client_Name],Tab_Clients[Customer Type],"Nouveau")</f>
        <v>Normal</v>
      </c>
      <c r="G617" s="28">
        <v>5</v>
      </c>
      <c r="H617" s="6">
        <f>_xlfn.XLOOKUP(Ventes[[#This Row],[Product_Name]],Tab_Produits[Product_Line],Tab_Produits[Coût_Unitaire],"0")</f>
        <v>54.84</v>
      </c>
      <c r="I617" s="2">
        <f t="shared" si="19"/>
        <v>274.20000000000005</v>
      </c>
      <c r="J617" s="2">
        <f>IF(AND(WORKDAY(Ventes[[#This Row],[Sale_Date]],2)&gt;=5,Ventes[[#This Row],[Quantity]]&gt;=7,+Ventes[[#This Row],[Customer Type]]="Member"),-Ventes[[#This Row],[Prix_Vente]]*TX_Remise,0)</f>
        <v>0</v>
      </c>
      <c r="K617" s="2">
        <f>IF(AND(WEEKDAY(Ventes[[#This Row],[Sale_Date]],2)=7, Ventes[[#This Row],[Product_Price]]&gt;7), Ventes[[#This Row],[Prix_Vente]]*TauxMaj, 0)</f>
        <v>0</v>
      </c>
      <c r="L617" s="2">
        <f>SUM(Ventes[[#This Row],[Prix_Vente]:[Majoration]])</f>
        <v>274.20000000000005</v>
      </c>
      <c r="M617" s="2">
        <f xml:space="preserve"> Ventes[[#This Row],[Prix de Vente HT]]*Tx_TVA</f>
        <v>52.783500000000011</v>
      </c>
      <c r="N617" s="2">
        <f>+Ventes[[#This Row],[Prix de Vente HT]]+Ventes[[#This Row],[Montant TVA]]</f>
        <v>326.98350000000005</v>
      </c>
    </row>
    <row r="618" spans="1:14">
      <c r="A618" t="str">
        <f>IF(Ventes[[#This Row],[Sale_Date]]=Ventes[[#This Row],[Sale_Date]],"ID_V "&amp;TEXT(B618,"YYYY MMDD")&amp;"-"&amp;TEXT(ROW(),"000"),"ID…")</f>
        <v>ID_V YYYY 04DD-618</v>
      </c>
      <c r="B618" s="26">
        <f t="shared" si="18"/>
        <v>45401</v>
      </c>
      <c r="C618" t="str">
        <f>_xlfn.XLOOKUP(Ventes[[#This Row],[Product_Name]],Tab_Produits[Product_Line],Tab_Produits[ID_Product],"Choisir Votre Produit")</f>
        <v>ID_P Hom 0003</v>
      </c>
      <c r="D618" s="27" t="s">
        <v>512</v>
      </c>
      <c r="E618" s="27" t="str">
        <f>+Tab_Clients[[#This Row],[Client_Name]]</f>
        <v>Deepak Chopra</v>
      </c>
      <c r="F618" s="27" t="str">
        <f>_xlfn.XLOOKUP(Ventes[[#This Row],[Client_Name]],Tab_Clients[Client_Name],Tab_Clients[Customer Type],"Nouveau")</f>
        <v>Member</v>
      </c>
      <c r="G618" s="28">
        <v>3</v>
      </c>
      <c r="H618" s="6">
        <f>_xlfn.XLOOKUP(Ventes[[#This Row],[Product_Name]],Tab_Produits[Product_Line],Tab_Produits[Coût_Unitaire],"0")</f>
        <v>73.56</v>
      </c>
      <c r="I618" s="2">
        <f t="shared" si="19"/>
        <v>220.68</v>
      </c>
      <c r="J618" s="2">
        <f>IF(AND(WORKDAY(Ventes[[#This Row],[Sale_Date]],2)&gt;=5,Ventes[[#This Row],[Quantity]]&gt;=7,+Ventes[[#This Row],[Customer Type]]="Member"),-Ventes[[#This Row],[Prix_Vente]]*TX_Remise,0)</f>
        <v>0</v>
      </c>
      <c r="K618" s="2">
        <f>IF(AND(WEEKDAY(Ventes[[#This Row],[Sale_Date]],2)=7, Ventes[[#This Row],[Product_Price]]&gt;7), Ventes[[#This Row],[Prix_Vente]]*TauxMaj, 0)</f>
        <v>0</v>
      </c>
      <c r="L618" s="2">
        <f>SUM(Ventes[[#This Row],[Prix_Vente]:[Majoration]])</f>
        <v>220.68</v>
      </c>
      <c r="M618" s="2">
        <f xml:space="preserve"> Ventes[[#This Row],[Prix de Vente HT]]*Tx_TVA</f>
        <v>42.480900000000005</v>
      </c>
      <c r="N618" s="2">
        <f>+Ventes[[#This Row],[Prix de Vente HT]]+Ventes[[#This Row],[Montant TVA]]</f>
        <v>263.16090000000003</v>
      </c>
    </row>
    <row r="619" spans="1:14">
      <c r="A619" t="str">
        <f>IF(Ventes[[#This Row],[Sale_Date]]=Ventes[[#This Row],[Sale_Date]],"ID_V "&amp;TEXT(B619,"YYYY MMDD")&amp;"-"&amp;TEXT(ROW(),"000"),"ID…")</f>
        <v>ID_V YYYY 04DD-619</v>
      </c>
      <c r="B619" s="26">
        <f t="shared" si="18"/>
        <v>45401</v>
      </c>
      <c r="C619" t="str">
        <f>_xlfn.XLOOKUP(Ventes[[#This Row],[Product_Name]],Tab_Produits[Product_Line],Tab_Produits[ID_Product],"Choisir Votre Produit")</f>
        <v>ID_P Hom 0003</v>
      </c>
      <c r="D619" s="27" t="s">
        <v>512</v>
      </c>
      <c r="E619" s="27" t="str">
        <f>+Tab_Clients[[#This Row],[Client_Name]]</f>
        <v>Vikram Malhotra</v>
      </c>
      <c r="F619" s="27" t="str">
        <f>_xlfn.XLOOKUP(Ventes[[#This Row],[Client_Name]],Tab_Clients[Client_Name],Tab_Clients[Customer Type],"Nouveau")</f>
        <v>Member</v>
      </c>
      <c r="G619" s="28">
        <v>1</v>
      </c>
      <c r="H619" s="6">
        <f>_xlfn.XLOOKUP(Ventes[[#This Row],[Product_Name]],Tab_Produits[Product_Line],Tab_Produits[Coût_Unitaire],"0")</f>
        <v>73.56</v>
      </c>
      <c r="I619" s="2">
        <f t="shared" si="19"/>
        <v>73.56</v>
      </c>
      <c r="J619" s="2">
        <f>IF(AND(WORKDAY(Ventes[[#This Row],[Sale_Date]],2)&gt;=5,Ventes[[#This Row],[Quantity]]&gt;=7,+Ventes[[#This Row],[Customer Type]]="Member"),-Ventes[[#This Row],[Prix_Vente]]*TX_Remise,0)</f>
        <v>0</v>
      </c>
      <c r="K619" s="2">
        <f>IF(AND(WEEKDAY(Ventes[[#This Row],[Sale_Date]],2)=7, Ventes[[#This Row],[Product_Price]]&gt;7), Ventes[[#This Row],[Prix_Vente]]*TauxMaj, 0)</f>
        <v>0</v>
      </c>
      <c r="L619" s="2">
        <f>SUM(Ventes[[#This Row],[Prix_Vente]:[Majoration]])</f>
        <v>73.56</v>
      </c>
      <c r="M619" s="2">
        <f xml:space="preserve"> Ventes[[#This Row],[Prix de Vente HT]]*Tx_TVA</f>
        <v>14.160300000000001</v>
      </c>
      <c r="N619" s="2">
        <f>+Ventes[[#This Row],[Prix de Vente HT]]+Ventes[[#This Row],[Montant TVA]]</f>
        <v>87.720300000000009</v>
      </c>
    </row>
    <row r="620" spans="1:14">
      <c r="A620" t="str">
        <f>IF(Ventes[[#This Row],[Sale_Date]]=Ventes[[#This Row],[Sale_Date]],"ID_V "&amp;TEXT(B620,"YYYY MMDD")&amp;"-"&amp;TEXT(ROW(),"000"),"ID…")</f>
        <v>ID_V YYYY 04DD-620</v>
      </c>
      <c r="B620" s="26">
        <f t="shared" si="18"/>
        <v>45401</v>
      </c>
      <c r="C620" t="str">
        <f>_xlfn.XLOOKUP(Ventes[[#This Row],[Product_Name]],Tab_Produits[Product_Line],Tab_Produits[ID_Product],"Choisir Votre Produit")</f>
        <v>ID_P Hea 0001</v>
      </c>
      <c r="D620" s="27" t="s">
        <v>510</v>
      </c>
      <c r="E620" s="27" t="str">
        <f>+Tab_Clients[[#This Row],[Client_Name]]</f>
        <v>Meera Kumar</v>
      </c>
      <c r="F620" s="27" t="str">
        <f>_xlfn.XLOOKUP(Ventes[[#This Row],[Client_Name]],Tab_Clients[Client_Name],Tab_Clients[Customer Type],"Nouveau")</f>
        <v>Normal</v>
      </c>
      <c r="G620" s="28">
        <v>8</v>
      </c>
      <c r="H620" s="6">
        <f>_xlfn.XLOOKUP(Ventes[[#This Row],[Product_Name]],Tab_Produits[Product_Line],Tab_Produits[Coût_Unitaire],"0")</f>
        <v>74.69</v>
      </c>
      <c r="I620" s="2">
        <f t="shared" si="19"/>
        <v>597.52</v>
      </c>
      <c r="J620" s="2">
        <f>IF(AND(WORKDAY(Ventes[[#This Row],[Sale_Date]],2)&gt;=5,Ventes[[#This Row],[Quantity]]&gt;=7,+Ventes[[#This Row],[Customer Type]]="Member"),-Ventes[[#This Row],[Prix_Vente]]*TX_Remise,0)</f>
        <v>0</v>
      </c>
      <c r="K620" s="2">
        <f>IF(AND(WEEKDAY(Ventes[[#This Row],[Sale_Date]],2)=7, Ventes[[#This Row],[Product_Price]]&gt;7), Ventes[[#This Row],[Prix_Vente]]*TauxMaj, 0)</f>
        <v>0</v>
      </c>
      <c r="L620" s="2">
        <f>SUM(Ventes[[#This Row],[Prix_Vente]:[Majoration]])</f>
        <v>597.52</v>
      </c>
      <c r="M620" s="2">
        <f xml:space="preserve"> Ventes[[#This Row],[Prix de Vente HT]]*Tx_TVA</f>
        <v>115.0226</v>
      </c>
      <c r="N620" s="2">
        <f>+Ventes[[#This Row],[Prix de Vente HT]]+Ventes[[#This Row],[Montant TVA]]</f>
        <v>712.54259999999999</v>
      </c>
    </row>
    <row r="621" spans="1:14">
      <c r="A621" t="str">
        <f>IF(Ventes[[#This Row],[Sale_Date]]=Ventes[[#This Row],[Sale_Date]],"ID_V "&amp;TEXT(B621,"YYYY MMDD")&amp;"-"&amp;TEXT(ROW(),"000"),"ID…")</f>
        <v>ID_V YYYY 04DD-621</v>
      </c>
      <c r="B621" s="26">
        <f t="shared" si="18"/>
        <v>45401</v>
      </c>
      <c r="C621" t="str">
        <f>_xlfn.XLOOKUP(Ventes[[#This Row],[Product_Name]],Tab_Produits[Product_Line],Tab_Produits[ID_Product],"Choisir Votre Produit")</f>
        <v>ID_P Foo 0004</v>
      </c>
      <c r="D621" s="27" t="s">
        <v>513</v>
      </c>
      <c r="E621" s="27" t="str">
        <f>+Tab_Clients[[#This Row],[Client_Name]]</f>
        <v>Priya Gupta</v>
      </c>
      <c r="F621" s="27" t="str">
        <f>_xlfn.XLOOKUP(Ventes[[#This Row],[Client_Name]],Tab_Clients[Client_Name],Tab_Clients[Customer Type],"Nouveau")</f>
        <v>Member</v>
      </c>
      <c r="G621" s="28">
        <v>6</v>
      </c>
      <c r="H621" s="6">
        <f>_xlfn.XLOOKUP(Ventes[[#This Row],[Product_Name]],Tab_Produits[Product_Line],Tab_Produits[Coût_Unitaire],"0")</f>
        <v>54.84</v>
      </c>
      <c r="I621" s="2">
        <f t="shared" si="19"/>
        <v>329.04</v>
      </c>
      <c r="J621" s="2">
        <f>IF(AND(WORKDAY(Ventes[[#This Row],[Sale_Date]],2)&gt;=5,Ventes[[#This Row],[Quantity]]&gt;=7,+Ventes[[#This Row],[Customer Type]]="Member"),-Ventes[[#This Row],[Prix_Vente]]*TX_Remise,0)</f>
        <v>0</v>
      </c>
      <c r="K621" s="2">
        <f>IF(AND(WEEKDAY(Ventes[[#This Row],[Sale_Date]],2)=7, Ventes[[#This Row],[Product_Price]]&gt;7), Ventes[[#This Row],[Prix_Vente]]*TauxMaj, 0)</f>
        <v>0</v>
      </c>
      <c r="L621" s="2">
        <f>SUM(Ventes[[#This Row],[Prix_Vente]:[Majoration]])</f>
        <v>329.04</v>
      </c>
      <c r="M621" s="2">
        <f xml:space="preserve"> Ventes[[#This Row],[Prix de Vente HT]]*Tx_TVA</f>
        <v>63.340200000000003</v>
      </c>
      <c r="N621" s="2">
        <f>+Ventes[[#This Row],[Prix de Vente HT]]+Ventes[[#This Row],[Montant TVA]]</f>
        <v>392.3802</v>
      </c>
    </row>
    <row r="622" spans="1:14">
      <c r="A622" t="str">
        <f>IF(Ventes[[#This Row],[Sale_Date]]=Ventes[[#This Row],[Sale_Date]],"ID_V "&amp;TEXT(B622,"YYYY MMDD")&amp;"-"&amp;TEXT(ROW(),"000"),"ID…")</f>
        <v>ID_V YYYY 04DD-622</v>
      </c>
      <c r="B622" s="26">
        <f t="shared" si="18"/>
        <v>45402</v>
      </c>
      <c r="C622" t="str">
        <f>_xlfn.XLOOKUP(Ventes[[#This Row],[Product_Name]],Tab_Produits[Product_Line],Tab_Produits[ID_Product],"Choisir Votre Produit")</f>
        <v>ID_P Hom 0003</v>
      </c>
      <c r="D622" s="27" t="s">
        <v>512</v>
      </c>
      <c r="E622" s="27" t="str">
        <f>+Tab_Clients[[#This Row],[Client_Name]]</f>
        <v>Ananya Rao</v>
      </c>
      <c r="F622" s="27" t="str">
        <f>_xlfn.XLOOKUP(Ventes[[#This Row],[Client_Name]],Tab_Clients[Client_Name],Tab_Clients[Customer Type],"Nouveau")</f>
        <v>Member</v>
      </c>
      <c r="G622" s="28">
        <v>7</v>
      </c>
      <c r="H622" s="6">
        <f>_xlfn.XLOOKUP(Ventes[[#This Row],[Product_Name]],Tab_Produits[Product_Line],Tab_Produits[Coût_Unitaire],"0")</f>
        <v>73.56</v>
      </c>
      <c r="I622" s="2">
        <f t="shared" si="19"/>
        <v>514.92000000000007</v>
      </c>
      <c r="J622" s="2">
        <f>IF(AND(WORKDAY(Ventes[[#This Row],[Sale_Date]],2)&gt;=5,Ventes[[#This Row],[Quantity]]&gt;=7,+Ventes[[#This Row],[Customer Type]]="Member"),-Ventes[[#This Row],[Prix_Vente]]*TX_Remise,0)</f>
        <v>-128.73000000000002</v>
      </c>
      <c r="K622" s="2">
        <f>IF(AND(WEEKDAY(Ventes[[#This Row],[Sale_Date]],2)=7, Ventes[[#This Row],[Product_Price]]&gt;7), Ventes[[#This Row],[Prix_Vente]]*TauxMaj, 0)</f>
        <v>0</v>
      </c>
      <c r="L622" s="2">
        <f>SUM(Ventes[[#This Row],[Prix_Vente]:[Majoration]])</f>
        <v>386.19000000000005</v>
      </c>
      <c r="M622" s="2">
        <f xml:space="preserve"> Ventes[[#This Row],[Prix de Vente HT]]*Tx_TVA</f>
        <v>74.341575000000006</v>
      </c>
      <c r="N622" s="2">
        <f>+Ventes[[#This Row],[Prix de Vente HT]]+Ventes[[#This Row],[Montant TVA]]</f>
        <v>460.53157500000009</v>
      </c>
    </row>
    <row r="623" spans="1:14">
      <c r="A623" t="str">
        <f>IF(Ventes[[#This Row],[Sale_Date]]=Ventes[[#This Row],[Sale_Date]],"ID_V "&amp;TEXT(B623,"YYYY MMDD")&amp;"-"&amp;TEXT(ROW(),"000"),"ID…")</f>
        <v>ID_V YYYY 04DD-623</v>
      </c>
      <c r="B623" s="26">
        <f t="shared" si="18"/>
        <v>45402</v>
      </c>
      <c r="C623" t="str">
        <f>_xlfn.XLOOKUP(Ventes[[#This Row],[Product_Name]],Tab_Produits[Product_Line],Tab_Produits[ID_Product],"Choisir Votre Produit")</f>
        <v>ID_P Hom 0003</v>
      </c>
      <c r="D623" s="27" t="s">
        <v>512</v>
      </c>
      <c r="E623" s="27" t="str">
        <f>+Tab_Clients[[#This Row],[Client_Name]]</f>
        <v>Meera Rao</v>
      </c>
      <c r="F623" s="27" t="str">
        <f>_xlfn.XLOOKUP(Ventes[[#This Row],[Client_Name]],Tab_Clients[Client_Name],Tab_Clients[Customer Type],"Nouveau")</f>
        <v>Member</v>
      </c>
      <c r="G623" s="28">
        <v>5</v>
      </c>
      <c r="H623" s="6">
        <f>_xlfn.XLOOKUP(Ventes[[#This Row],[Product_Name]],Tab_Produits[Product_Line],Tab_Produits[Coût_Unitaire],"0")</f>
        <v>73.56</v>
      </c>
      <c r="I623" s="2">
        <f t="shared" si="19"/>
        <v>367.8</v>
      </c>
      <c r="J623" s="2">
        <f>IF(AND(WORKDAY(Ventes[[#This Row],[Sale_Date]],2)&gt;=5,Ventes[[#This Row],[Quantity]]&gt;=7,+Ventes[[#This Row],[Customer Type]]="Member"),-Ventes[[#This Row],[Prix_Vente]]*TX_Remise,0)</f>
        <v>0</v>
      </c>
      <c r="K623" s="2">
        <f>IF(AND(WEEKDAY(Ventes[[#This Row],[Sale_Date]],2)=7, Ventes[[#This Row],[Product_Price]]&gt;7), Ventes[[#This Row],[Prix_Vente]]*TauxMaj, 0)</f>
        <v>0</v>
      </c>
      <c r="L623" s="2">
        <f>SUM(Ventes[[#This Row],[Prix_Vente]:[Majoration]])</f>
        <v>367.8</v>
      </c>
      <c r="M623" s="2">
        <f xml:space="preserve"> Ventes[[#This Row],[Prix de Vente HT]]*Tx_TVA</f>
        <v>70.801500000000004</v>
      </c>
      <c r="N623" s="2">
        <f>+Ventes[[#This Row],[Prix de Vente HT]]+Ventes[[#This Row],[Montant TVA]]</f>
        <v>438.60149999999999</v>
      </c>
    </row>
    <row r="624" spans="1:14">
      <c r="A624" t="str">
        <f>IF(Ventes[[#This Row],[Sale_Date]]=Ventes[[#This Row],[Sale_Date]],"ID_V "&amp;TEXT(B624,"YYYY MMDD")&amp;"-"&amp;TEXT(ROW(),"000"),"ID…")</f>
        <v>ID_V YYYY 04DD-624</v>
      </c>
      <c r="B624" s="26">
        <f t="shared" si="18"/>
        <v>45402</v>
      </c>
      <c r="C624" t="str">
        <f>_xlfn.XLOOKUP(Ventes[[#This Row],[Product_Name]],Tab_Produits[Product_Line],Tab_Produits[ID_Product],"Choisir Votre Produit")</f>
        <v>ID_P Hea 0001</v>
      </c>
      <c r="D624" s="27" t="s">
        <v>510</v>
      </c>
      <c r="E624" s="27" t="str">
        <f>+Tab_Clients[[#This Row],[Client_Name]]</f>
        <v>Neha Banerjee</v>
      </c>
      <c r="F624" s="27" t="str">
        <f>_xlfn.XLOOKUP(Ventes[[#This Row],[Client_Name]],Tab_Clients[Client_Name],Tab_Clients[Customer Type],"Nouveau")</f>
        <v>Member</v>
      </c>
      <c r="G624" s="28">
        <v>2</v>
      </c>
      <c r="H624" s="6">
        <f>_xlfn.XLOOKUP(Ventes[[#This Row],[Product_Name]],Tab_Produits[Product_Line],Tab_Produits[Coût_Unitaire],"0")</f>
        <v>74.69</v>
      </c>
      <c r="I624" s="2">
        <f t="shared" si="19"/>
        <v>149.38</v>
      </c>
      <c r="J624" s="2">
        <f>IF(AND(WORKDAY(Ventes[[#This Row],[Sale_Date]],2)&gt;=5,Ventes[[#This Row],[Quantity]]&gt;=7,+Ventes[[#This Row],[Customer Type]]="Member"),-Ventes[[#This Row],[Prix_Vente]]*TX_Remise,0)</f>
        <v>0</v>
      </c>
      <c r="K624" s="2">
        <f>IF(AND(WEEKDAY(Ventes[[#This Row],[Sale_Date]],2)=7, Ventes[[#This Row],[Product_Price]]&gt;7), Ventes[[#This Row],[Prix_Vente]]*TauxMaj, 0)</f>
        <v>0</v>
      </c>
      <c r="L624" s="2">
        <f>SUM(Ventes[[#This Row],[Prix_Vente]:[Majoration]])</f>
        <v>149.38</v>
      </c>
      <c r="M624" s="2">
        <f xml:space="preserve"> Ventes[[#This Row],[Prix de Vente HT]]*Tx_TVA</f>
        <v>28.755649999999999</v>
      </c>
      <c r="N624" s="2">
        <f>+Ventes[[#This Row],[Prix de Vente HT]]+Ventes[[#This Row],[Montant TVA]]</f>
        <v>178.13565</v>
      </c>
    </row>
    <row r="625" spans="1:14">
      <c r="A625" t="str">
        <f>IF(Ventes[[#This Row],[Sale_Date]]=Ventes[[#This Row],[Sale_Date]],"ID_V "&amp;TEXT(B625,"YYYY MMDD")&amp;"-"&amp;TEXT(ROW(),"000"),"ID…")</f>
        <v>ID_V YYYY 04DD-625</v>
      </c>
      <c r="B625" s="26">
        <f t="shared" si="18"/>
        <v>45402</v>
      </c>
      <c r="C625" t="str">
        <f>_xlfn.XLOOKUP(Ventes[[#This Row],[Product_Name]],Tab_Produits[Product_Line],Tab_Produits[ID_Product],"Choisir Votre Produit")</f>
        <v>ID_P Foo 0004</v>
      </c>
      <c r="D625" s="27" t="s">
        <v>513</v>
      </c>
      <c r="E625" s="27" t="str">
        <f>+Tab_Clients[[#This Row],[Client_Name]]</f>
        <v>Vivaan Patel</v>
      </c>
      <c r="F625" s="27" t="str">
        <f>_xlfn.XLOOKUP(Ventes[[#This Row],[Client_Name]],Tab_Clients[Client_Name],Tab_Clients[Customer Type],"Nouveau")</f>
        <v>Member</v>
      </c>
      <c r="G625" s="28">
        <v>9</v>
      </c>
      <c r="H625" s="6">
        <f>_xlfn.XLOOKUP(Ventes[[#This Row],[Product_Name]],Tab_Produits[Product_Line],Tab_Produits[Coût_Unitaire],"0")</f>
        <v>54.84</v>
      </c>
      <c r="I625" s="2">
        <f t="shared" si="19"/>
        <v>493.56000000000006</v>
      </c>
      <c r="J625" s="2">
        <f>IF(AND(WORKDAY(Ventes[[#This Row],[Sale_Date]],2)&gt;=5,Ventes[[#This Row],[Quantity]]&gt;=7,+Ventes[[#This Row],[Customer Type]]="Member"),-Ventes[[#This Row],[Prix_Vente]]*TX_Remise,0)</f>
        <v>-123.39000000000001</v>
      </c>
      <c r="K625" s="2">
        <f>IF(AND(WEEKDAY(Ventes[[#This Row],[Sale_Date]],2)=7, Ventes[[#This Row],[Product_Price]]&gt;7), Ventes[[#This Row],[Prix_Vente]]*TauxMaj, 0)</f>
        <v>0</v>
      </c>
      <c r="L625" s="2">
        <f>SUM(Ventes[[#This Row],[Prix_Vente]:[Majoration]])</f>
        <v>370.17000000000007</v>
      </c>
      <c r="M625" s="2">
        <f xml:space="preserve"> Ventes[[#This Row],[Prix de Vente HT]]*Tx_TVA</f>
        <v>71.257725000000022</v>
      </c>
      <c r="N625" s="2">
        <f>+Ventes[[#This Row],[Prix de Vente HT]]+Ventes[[#This Row],[Montant TVA]]</f>
        <v>441.42772500000012</v>
      </c>
    </row>
    <row r="626" spans="1:14">
      <c r="A626" t="str">
        <f>IF(Ventes[[#This Row],[Sale_Date]]=Ventes[[#This Row],[Sale_Date]],"ID_V "&amp;TEXT(B626,"YYYY MMDD")&amp;"-"&amp;TEXT(ROW(),"000"),"ID…")</f>
        <v>ID_V YYYY 04DD-626</v>
      </c>
      <c r="B626" s="26">
        <f t="shared" si="18"/>
        <v>45403</v>
      </c>
      <c r="C626" t="str">
        <f>_xlfn.XLOOKUP(Ventes[[#This Row],[Product_Name]],Tab_Produits[Product_Line],Tab_Produits[ID_Product],"Choisir Votre Produit")</f>
        <v>ID_P Hom 0003</v>
      </c>
      <c r="D626" s="27" t="s">
        <v>512</v>
      </c>
      <c r="E626" s="27" t="str">
        <f>+Tab_Clients[[#This Row],[Client_Name]]</f>
        <v>Riya Mehta</v>
      </c>
      <c r="F626" s="27" t="str">
        <f>_xlfn.XLOOKUP(Ventes[[#This Row],[Client_Name]],Tab_Clients[Client_Name],Tab_Clients[Customer Type],"Nouveau")</f>
        <v>Normal</v>
      </c>
      <c r="G626" s="28">
        <v>4</v>
      </c>
      <c r="H626" s="6">
        <f>_xlfn.XLOOKUP(Ventes[[#This Row],[Product_Name]],Tab_Produits[Product_Line],Tab_Produits[Coût_Unitaire],"0")</f>
        <v>73.56</v>
      </c>
      <c r="I626" s="2">
        <f t="shared" si="19"/>
        <v>294.24</v>
      </c>
      <c r="J626" s="2">
        <f>IF(AND(WORKDAY(Ventes[[#This Row],[Sale_Date]],2)&gt;=5,Ventes[[#This Row],[Quantity]]&gt;=7,+Ventes[[#This Row],[Customer Type]]="Member"),-Ventes[[#This Row],[Prix_Vente]]*TX_Remise,0)</f>
        <v>0</v>
      </c>
      <c r="K626" s="2">
        <f>IF(AND(WEEKDAY(Ventes[[#This Row],[Sale_Date]],2)=7, Ventes[[#This Row],[Product_Price]]&gt;7), Ventes[[#This Row],[Prix_Vente]]*TauxMaj, 0)</f>
        <v>5.8848000000000003</v>
      </c>
      <c r="L626" s="2">
        <f>SUM(Ventes[[#This Row],[Prix_Vente]:[Majoration]])</f>
        <v>300.12479999999999</v>
      </c>
      <c r="M626" s="2">
        <f xml:space="preserve"> Ventes[[#This Row],[Prix de Vente HT]]*Tx_TVA</f>
        <v>57.774023999999997</v>
      </c>
      <c r="N626" s="2">
        <f>+Ventes[[#This Row],[Prix de Vente HT]]+Ventes[[#This Row],[Montant TVA]]</f>
        <v>357.89882399999999</v>
      </c>
    </row>
    <row r="627" spans="1:14" s="32" customFormat="1">
      <c r="A627" s="32" t="str">
        <f>IF(Ventes[[#This Row],[Sale_Date]]=Ventes[[#This Row],[Sale_Date]],"ID_V "&amp;TEXT(B627,"YYYY MMDD")&amp;"-"&amp;TEXT(ROW(),"000"),"ID…")</f>
        <v>ID_V YYYY 04DD-627</v>
      </c>
      <c r="B627" s="33">
        <f t="shared" si="18"/>
        <v>45403</v>
      </c>
      <c r="C627" s="32" t="str">
        <f>_xlfn.XLOOKUP(Ventes[[#This Row],[Product_Name]],Tab_Produits[Product_Line],Tab_Produits[ID_Product],"Choisir Votre Produit")</f>
        <v>ID_P Hom 0003</v>
      </c>
      <c r="D627" s="34" t="s">
        <v>512</v>
      </c>
      <c r="E627" s="34" t="str">
        <f>+Tab_Clients[[#This Row],[Client_Name]]</f>
        <v>Deepak Singh</v>
      </c>
      <c r="F627" s="34" t="str">
        <f>_xlfn.XLOOKUP(Ventes[[#This Row],[Client_Name]],Tab_Clients[Client_Name],Tab_Clients[Customer Type],"Nouveau")</f>
        <v>Member</v>
      </c>
      <c r="G627" s="35">
        <v>4</v>
      </c>
      <c r="H627" s="36">
        <f>_xlfn.XLOOKUP(Ventes[[#This Row],[Product_Name]],Tab_Produits[Product_Line],Tab_Produits[Coût_Unitaire],"0")</f>
        <v>73.56</v>
      </c>
      <c r="I627" s="37">
        <f t="shared" si="19"/>
        <v>294.24</v>
      </c>
      <c r="J627" s="37">
        <f>IF(AND(WORKDAY(Ventes[[#This Row],[Sale_Date]],2)&gt;=5,Ventes[[#This Row],[Quantity]]&gt;=7,+Ventes[[#This Row],[Customer Type]]="Member"),-Ventes[[#This Row],[Prix_Vente]]*TX_Remise,0)</f>
        <v>0</v>
      </c>
      <c r="K627" s="37">
        <f>IF(AND(WEEKDAY(Ventes[[#This Row],[Sale_Date]],2)=7, Ventes[[#This Row],[Product_Price]]&gt;7), Ventes[[#This Row],[Prix_Vente]]*TauxMaj, 0)</f>
        <v>5.8848000000000003</v>
      </c>
      <c r="L627" s="37">
        <f>SUM(Ventes[[#This Row],[Prix_Vente]:[Majoration]])</f>
        <v>300.12479999999999</v>
      </c>
      <c r="M627" s="37">
        <f xml:space="preserve"> Ventes[[#This Row],[Prix de Vente HT]]*Tx_TVA</f>
        <v>57.774023999999997</v>
      </c>
      <c r="N627" s="37">
        <f>+Ventes[[#This Row],[Prix de Vente HT]]+Ventes[[#This Row],[Montant TVA]]</f>
        <v>357.89882399999999</v>
      </c>
    </row>
    <row r="628" spans="1:14">
      <c r="A628" t="str">
        <f>IF(Ventes[[#This Row],[Sale_Date]]=Ventes[[#This Row],[Sale_Date]],"ID_V "&amp;TEXT(B628,"YYYY MMDD")&amp;"-"&amp;TEXT(ROW(),"000"),"ID…")</f>
        <v>ID_V YYYY 04DD-628</v>
      </c>
      <c r="B628" s="26">
        <f t="shared" si="18"/>
        <v>45403</v>
      </c>
      <c r="C628" t="str">
        <f>_xlfn.XLOOKUP(Ventes[[#This Row],[Product_Name]],Tab_Produits[Product_Line],Tab_Produits[ID_Product],"Choisir Votre Produit")</f>
        <v>ID_P Hea 0001</v>
      </c>
      <c r="D628" s="27" t="s">
        <v>510</v>
      </c>
      <c r="E628" s="27" t="str">
        <f>+Tab_Clients[[#This Row],[Client_Name]]</f>
        <v>Arjun Mehta</v>
      </c>
      <c r="F628" s="27" t="str">
        <f>_xlfn.XLOOKUP(Ventes[[#This Row],[Client_Name]],Tab_Clients[Client_Name],Tab_Clients[Customer Type],"Nouveau")</f>
        <v>Normal</v>
      </c>
      <c r="G628" s="28">
        <v>10</v>
      </c>
      <c r="H628" s="6">
        <f>_xlfn.XLOOKUP(Ventes[[#This Row],[Product_Name]],Tab_Produits[Product_Line],Tab_Produits[Coût_Unitaire],"0")</f>
        <v>74.69</v>
      </c>
      <c r="I628" s="2">
        <f t="shared" si="19"/>
        <v>746.9</v>
      </c>
      <c r="J628" s="2">
        <f>IF(AND(WORKDAY(Ventes[[#This Row],[Sale_Date]],2)&gt;=5,Ventes[[#This Row],[Quantity]]&gt;=7,+Ventes[[#This Row],[Customer Type]]="Member"),-Ventes[[#This Row],[Prix_Vente]]*TX_Remise,0)</f>
        <v>0</v>
      </c>
      <c r="K628" s="2">
        <f>IF(AND(WEEKDAY(Ventes[[#This Row],[Sale_Date]],2)=7, Ventes[[#This Row],[Product_Price]]&gt;7), Ventes[[#This Row],[Prix_Vente]]*TauxMaj, 0)</f>
        <v>14.938000000000001</v>
      </c>
      <c r="L628" s="2">
        <f>SUM(Ventes[[#This Row],[Prix_Vente]:[Majoration]])</f>
        <v>761.83799999999997</v>
      </c>
      <c r="M628" s="2">
        <f xml:space="preserve"> Ventes[[#This Row],[Prix de Vente HT]]*Tx_TVA</f>
        <v>146.65381500000001</v>
      </c>
      <c r="N628" s="2">
        <f>+Ventes[[#This Row],[Prix de Vente HT]]+Ventes[[#This Row],[Montant TVA]]</f>
        <v>908.49181499999997</v>
      </c>
    </row>
    <row r="629" spans="1:14">
      <c r="A629" t="str">
        <f>IF(Ventes[[#This Row],[Sale_Date]]=Ventes[[#This Row],[Sale_Date]],"ID_V "&amp;TEXT(B629,"YYYY MMDD")&amp;"-"&amp;TEXT(ROW(),"000"),"ID…")</f>
        <v>ID_V YYYY 04DD-629</v>
      </c>
      <c r="B629" s="26">
        <f t="shared" si="18"/>
        <v>45403</v>
      </c>
      <c r="C629" t="str">
        <f>_xlfn.XLOOKUP(Ventes[[#This Row],[Product_Name]],Tab_Produits[Product_Line],Tab_Produits[ID_Product],"Choisir Votre Produit")</f>
        <v>ID_P Foo 0004</v>
      </c>
      <c r="D629" s="27" t="s">
        <v>513</v>
      </c>
      <c r="E629" s="27" t="str">
        <f>+Tab_Clients[[#This Row],[Client_Name]]</f>
        <v>Meera Chopra</v>
      </c>
      <c r="F629" s="27" t="str">
        <f>_xlfn.XLOOKUP(Ventes[[#This Row],[Client_Name]],Tab_Clients[Client_Name],Tab_Clients[Customer Type],"Nouveau")</f>
        <v>Member</v>
      </c>
      <c r="G629" s="28">
        <v>5</v>
      </c>
      <c r="H629" s="6">
        <f>_xlfn.XLOOKUP(Ventes[[#This Row],[Product_Name]],Tab_Produits[Product_Line],Tab_Produits[Coût_Unitaire],"0")</f>
        <v>54.84</v>
      </c>
      <c r="I629" s="2">
        <f t="shared" si="19"/>
        <v>274.20000000000005</v>
      </c>
      <c r="J629" s="2">
        <f>IF(AND(WORKDAY(Ventes[[#This Row],[Sale_Date]],2)&gt;=5,Ventes[[#This Row],[Quantity]]&gt;=7,+Ventes[[#This Row],[Customer Type]]="Member"),-Ventes[[#This Row],[Prix_Vente]]*TX_Remise,0)</f>
        <v>0</v>
      </c>
      <c r="K629" s="2">
        <f>IF(AND(WEEKDAY(Ventes[[#This Row],[Sale_Date]],2)=7, Ventes[[#This Row],[Product_Price]]&gt;7), Ventes[[#This Row],[Prix_Vente]]*TauxMaj, 0)</f>
        <v>5.4840000000000009</v>
      </c>
      <c r="L629" s="2">
        <f>SUM(Ventes[[#This Row],[Prix_Vente]:[Majoration]])</f>
        <v>279.68400000000003</v>
      </c>
      <c r="M629" s="2">
        <f xml:space="preserve"> Ventes[[#This Row],[Prix de Vente HT]]*Tx_TVA</f>
        <v>53.839170000000003</v>
      </c>
      <c r="N629" s="2">
        <f>+Ventes[[#This Row],[Prix de Vente HT]]+Ventes[[#This Row],[Montant TVA]]</f>
        <v>333.52317000000005</v>
      </c>
    </row>
    <row r="630" spans="1:14">
      <c r="A630" t="str">
        <f>IF(Ventes[[#This Row],[Sale_Date]]=Ventes[[#This Row],[Sale_Date]],"ID_V "&amp;TEXT(B630,"YYYY MMDD")&amp;"-"&amp;TEXT(ROW(),"000"),"ID…")</f>
        <v>ID_V YYYY 04DD-630</v>
      </c>
      <c r="B630" s="26">
        <f t="shared" si="18"/>
        <v>45404</v>
      </c>
      <c r="C630" t="str">
        <f>_xlfn.XLOOKUP(Ventes[[#This Row],[Product_Name]],Tab_Produits[Product_Line],Tab_Produits[ID_Product],"Choisir Votre Produit")</f>
        <v>ID_P Hom 0003</v>
      </c>
      <c r="D630" s="27" t="s">
        <v>512</v>
      </c>
      <c r="E630" s="27" t="str">
        <f>+Tab_Clients[[#This Row],[Client_Name]]</f>
        <v>Neha Malhotra</v>
      </c>
      <c r="F630" s="27" t="str">
        <f>_xlfn.XLOOKUP(Ventes[[#This Row],[Client_Name]],Tab_Clients[Client_Name],Tab_Clients[Customer Type],"Nouveau")</f>
        <v>Member</v>
      </c>
      <c r="G630" s="28">
        <v>1</v>
      </c>
      <c r="H630" s="6">
        <f>_xlfn.XLOOKUP(Ventes[[#This Row],[Product_Name]],Tab_Produits[Product_Line],Tab_Produits[Coût_Unitaire],"0")</f>
        <v>73.56</v>
      </c>
      <c r="I630" s="2">
        <f t="shared" si="19"/>
        <v>73.56</v>
      </c>
      <c r="J630" s="2">
        <f>IF(AND(WORKDAY(Ventes[[#This Row],[Sale_Date]],2)&gt;=5,Ventes[[#This Row],[Quantity]]&gt;=7,+Ventes[[#This Row],[Customer Type]]="Member"),-Ventes[[#This Row],[Prix_Vente]]*TX_Remise,0)</f>
        <v>0</v>
      </c>
      <c r="K630" s="2">
        <f>IF(AND(WEEKDAY(Ventes[[#This Row],[Sale_Date]],2)=7, Ventes[[#This Row],[Product_Price]]&gt;7), Ventes[[#This Row],[Prix_Vente]]*TauxMaj, 0)</f>
        <v>0</v>
      </c>
      <c r="L630" s="2">
        <f>SUM(Ventes[[#This Row],[Prix_Vente]:[Majoration]])</f>
        <v>73.56</v>
      </c>
      <c r="M630" s="2">
        <f xml:space="preserve"> Ventes[[#This Row],[Prix de Vente HT]]*Tx_TVA</f>
        <v>14.160300000000001</v>
      </c>
      <c r="N630" s="2">
        <f>+Ventes[[#This Row],[Prix de Vente HT]]+Ventes[[#This Row],[Montant TVA]]</f>
        <v>87.720300000000009</v>
      </c>
    </row>
    <row r="631" spans="1:14">
      <c r="A631" t="str">
        <f>IF(Ventes[[#This Row],[Sale_Date]]=Ventes[[#This Row],[Sale_Date]],"ID_V "&amp;TEXT(B631,"YYYY MMDD")&amp;"-"&amp;TEXT(ROW(),"000"),"ID…")</f>
        <v>ID_V YYYY 04DD-631</v>
      </c>
      <c r="B631" s="26">
        <f t="shared" si="18"/>
        <v>45404</v>
      </c>
      <c r="C631" t="str">
        <f>_xlfn.XLOOKUP(Ventes[[#This Row],[Product_Name]],Tab_Produits[Product_Line],Tab_Produits[ID_Product],"Choisir Votre Produit")</f>
        <v>ID_P Hom 0003</v>
      </c>
      <c r="D631" s="27" t="s">
        <v>512</v>
      </c>
      <c r="E631" s="27" t="str">
        <f>+Tab_Clients[[#This Row],[Client_Name]]</f>
        <v>Meera Bansal</v>
      </c>
      <c r="F631" s="27" t="str">
        <f>_xlfn.XLOOKUP(Ventes[[#This Row],[Client_Name]],Tab_Clients[Client_Name],Tab_Clients[Customer Type],"Nouveau")</f>
        <v>Member</v>
      </c>
      <c r="G631" s="28">
        <v>9</v>
      </c>
      <c r="H631" s="6">
        <f>_xlfn.XLOOKUP(Ventes[[#This Row],[Product_Name]],Tab_Produits[Product_Line],Tab_Produits[Coût_Unitaire],"0")</f>
        <v>73.56</v>
      </c>
      <c r="I631" s="2">
        <f t="shared" si="19"/>
        <v>662.04</v>
      </c>
      <c r="J631" s="2">
        <f>IF(AND(WORKDAY(Ventes[[#This Row],[Sale_Date]],2)&gt;=5,Ventes[[#This Row],[Quantity]]&gt;=7,+Ventes[[#This Row],[Customer Type]]="Member"),-Ventes[[#This Row],[Prix_Vente]]*TX_Remise,0)</f>
        <v>-165.51</v>
      </c>
      <c r="K631" s="2">
        <f>IF(AND(WEEKDAY(Ventes[[#This Row],[Sale_Date]],2)=7, Ventes[[#This Row],[Product_Price]]&gt;7), Ventes[[#This Row],[Prix_Vente]]*TauxMaj, 0)</f>
        <v>0</v>
      </c>
      <c r="L631" s="2">
        <f>SUM(Ventes[[#This Row],[Prix_Vente]:[Majoration]])</f>
        <v>496.53</v>
      </c>
      <c r="M631" s="2">
        <f xml:space="preserve"> Ventes[[#This Row],[Prix de Vente HT]]*Tx_TVA</f>
        <v>95.582025000000002</v>
      </c>
      <c r="N631" s="2">
        <f>+Ventes[[#This Row],[Prix de Vente HT]]+Ventes[[#This Row],[Montant TVA]]</f>
        <v>592.11202500000002</v>
      </c>
    </row>
    <row r="632" spans="1:14">
      <c r="A632" t="str">
        <f>IF(Ventes[[#This Row],[Sale_Date]]=Ventes[[#This Row],[Sale_Date]],"ID_V "&amp;TEXT(B632,"YYYY MMDD")&amp;"-"&amp;TEXT(ROW(),"000"),"ID…")</f>
        <v>ID_V YYYY 04DD-632</v>
      </c>
      <c r="B632" s="26">
        <f t="shared" si="18"/>
        <v>45404</v>
      </c>
      <c r="C632" t="str">
        <f>_xlfn.XLOOKUP(Ventes[[#This Row],[Product_Name]],Tab_Produits[Product_Line],Tab_Produits[ID_Product],"Choisir Votre Produit")</f>
        <v>ID_P Hea 0001</v>
      </c>
      <c r="D632" s="27" t="s">
        <v>510</v>
      </c>
      <c r="E632" s="27" t="str">
        <f>+Tab_Clients[[#This Row],[Client_Name]]</f>
        <v>Lakshmi Chopra</v>
      </c>
      <c r="F632" s="27" t="str">
        <f>_xlfn.XLOOKUP(Ventes[[#This Row],[Client_Name]],Tab_Clients[Client_Name],Tab_Clients[Customer Type],"Nouveau")</f>
        <v>Member</v>
      </c>
      <c r="G632" s="28">
        <v>2</v>
      </c>
      <c r="H632" s="6">
        <f>_xlfn.XLOOKUP(Ventes[[#This Row],[Product_Name]],Tab_Produits[Product_Line],Tab_Produits[Coût_Unitaire],"0")</f>
        <v>74.69</v>
      </c>
      <c r="I632" s="2">
        <f t="shared" si="19"/>
        <v>149.38</v>
      </c>
      <c r="J632" s="2">
        <f>IF(AND(WORKDAY(Ventes[[#This Row],[Sale_Date]],2)&gt;=5,Ventes[[#This Row],[Quantity]]&gt;=7,+Ventes[[#This Row],[Customer Type]]="Member"),-Ventes[[#This Row],[Prix_Vente]]*TX_Remise,0)</f>
        <v>0</v>
      </c>
      <c r="K632" s="2">
        <f>IF(AND(WEEKDAY(Ventes[[#This Row],[Sale_Date]],2)=7, Ventes[[#This Row],[Product_Price]]&gt;7), Ventes[[#This Row],[Prix_Vente]]*TauxMaj, 0)</f>
        <v>0</v>
      </c>
      <c r="L632" s="2">
        <f>SUM(Ventes[[#This Row],[Prix_Vente]:[Majoration]])</f>
        <v>149.38</v>
      </c>
      <c r="M632" s="2">
        <f xml:space="preserve"> Ventes[[#This Row],[Prix de Vente HT]]*Tx_TVA</f>
        <v>28.755649999999999</v>
      </c>
      <c r="N632" s="2">
        <f>+Ventes[[#This Row],[Prix de Vente HT]]+Ventes[[#This Row],[Montant TVA]]</f>
        <v>178.13565</v>
      </c>
    </row>
    <row r="633" spans="1:14">
      <c r="A633" t="str">
        <f>IF(Ventes[[#This Row],[Sale_Date]]=Ventes[[#This Row],[Sale_Date]],"ID_V "&amp;TEXT(B633,"YYYY MMDD")&amp;"-"&amp;TEXT(ROW(),"000"),"ID…")</f>
        <v>ID_V YYYY 04DD-633</v>
      </c>
      <c r="B633" s="26">
        <f t="shared" si="18"/>
        <v>45404</v>
      </c>
      <c r="C633" t="str">
        <f>_xlfn.XLOOKUP(Ventes[[#This Row],[Product_Name]],Tab_Produits[Product_Line],Tab_Produits[ID_Product],"Choisir Votre Produit")</f>
        <v>ID_P Foo 0004</v>
      </c>
      <c r="D633" s="27" t="s">
        <v>513</v>
      </c>
      <c r="E633" s="27" t="str">
        <f>+Tab_Clients[[#This Row],[Client_Name]]</f>
        <v>Ajay Bansal</v>
      </c>
      <c r="F633" s="27" t="str">
        <f>_xlfn.XLOOKUP(Ventes[[#This Row],[Client_Name]],Tab_Clients[Client_Name],Tab_Clients[Customer Type],"Nouveau")</f>
        <v>Member</v>
      </c>
      <c r="G633" s="28">
        <v>2</v>
      </c>
      <c r="H633" s="6">
        <f>_xlfn.XLOOKUP(Ventes[[#This Row],[Product_Name]],Tab_Produits[Product_Line],Tab_Produits[Coût_Unitaire],"0")</f>
        <v>54.84</v>
      </c>
      <c r="I633" s="2">
        <f t="shared" si="19"/>
        <v>109.68</v>
      </c>
      <c r="J633" s="2">
        <f>IF(AND(WORKDAY(Ventes[[#This Row],[Sale_Date]],2)&gt;=5,Ventes[[#This Row],[Quantity]]&gt;=7,+Ventes[[#This Row],[Customer Type]]="Member"),-Ventes[[#This Row],[Prix_Vente]]*TX_Remise,0)</f>
        <v>0</v>
      </c>
      <c r="K633" s="2">
        <f>IF(AND(WEEKDAY(Ventes[[#This Row],[Sale_Date]],2)=7, Ventes[[#This Row],[Product_Price]]&gt;7), Ventes[[#This Row],[Prix_Vente]]*TauxMaj, 0)</f>
        <v>0</v>
      </c>
      <c r="L633" s="2">
        <f>SUM(Ventes[[#This Row],[Prix_Vente]:[Majoration]])</f>
        <v>109.68</v>
      </c>
      <c r="M633" s="2">
        <f xml:space="preserve"> Ventes[[#This Row],[Prix de Vente HT]]*Tx_TVA</f>
        <v>21.113400000000002</v>
      </c>
      <c r="N633" s="2">
        <f>+Ventes[[#This Row],[Prix de Vente HT]]+Ventes[[#This Row],[Montant TVA]]</f>
        <v>130.79340000000002</v>
      </c>
    </row>
    <row r="634" spans="1:14">
      <c r="A634" t="str">
        <f>IF(Ventes[[#This Row],[Sale_Date]]=Ventes[[#This Row],[Sale_Date]],"ID_V "&amp;TEXT(B634,"YYYY MMDD")&amp;"-"&amp;TEXT(ROW(),"000"),"ID…")</f>
        <v>ID_V YYYY 04DD-634</v>
      </c>
      <c r="B634" s="26">
        <f t="shared" si="18"/>
        <v>45405</v>
      </c>
      <c r="C634" t="str">
        <f>_xlfn.XLOOKUP(Ventes[[#This Row],[Product_Name]],Tab_Produits[Product_Line],Tab_Produits[ID_Product],"Choisir Votre Produit")</f>
        <v>ID_P Hom 0003</v>
      </c>
      <c r="D634" s="27" t="s">
        <v>512</v>
      </c>
      <c r="E634" s="27" t="str">
        <f>+Tab_Clients[[#This Row],[Client_Name]]</f>
        <v>Ananya Bansal</v>
      </c>
      <c r="F634" s="27" t="str">
        <f>_xlfn.XLOOKUP(Ventes[[#This Row],[Client_Name]],Tab_Clients[Client_Name],Tab_Clients[Customer Type],"Nouveau")</f>
        <v>Member</v>
      </c>
      <c r="G634" s="28">
        <v>4</v>
      </c>
      <c r="H634" s="6">
        <f>_xlfn.XLOOKUP(Ventes[[#This Row],[Product_Name]],Tab_Produits[Product_Line],Tab_Produits[Coût_Unitaire],"0")</f>
        <v>73.56</v>
      </c>
      <c r="I634" s="2">
        <f t="shared" si="19"/>
        <v>294.24</v>
      </c>
      <c r="J634" s="2">
        <f>IF(AND(WORKDAY(Ventes[[#This Row],[Sale_Date]],2)&gt;=5,Ventes[[#This Row],[Quantity]]&gt;=7,+Ventes[[#This Row],[Customer Type]]="Member"),-Ventes[[#This Row],[Prix_Vente]]*TX_Remise,0)</f>
        <v>0</v>
      </c>
      <c r="K634" s="2">
        <f>IF(AND(WEEKDAY(Ventes[[#This Row],[Sale_Date]],2)=7, Ventes[[#This Row],[Product_Price]]&gt;7), Ventes[[#This Row],[Prix_Vente]]*TauxMaj, 0)</f>
        <v>0</v>
      </c>
      <c r="L634" s="2">
        <f>SUM(Ventes[[#This Row],[Prix_Vente]:[Majoration]])</f>
        <v>294.24</v>
      </c>
      <c r="M634" s="2">
        <f xml:space="preserve"> Ventes[[#This Row],[Prix de Vente HT]]*Tx_TVA</f>
        <v>56.641200000000005</v>
      </c>
      <c r="N634" s="2">
        <f>+Ventes[[#This Row],[Prix de Vente HT]]+Ventes[[#This Row],[Montant TVA]]</f>
        <v>350.88120000000004</v>
      </c>
    </row>
    <row r="635" spans="1:14">
      <c r="A635" t="str">
        <f>IF(Ventes[[#This Row],[Sale_Date]]=Ventes[[#This Row],[Sale_Date]],"ID_V "&amp;TEXT(B635,"YYYY MMDD")&amp;"-"&amp;TEXT(ROW(),"000"),"ID…")</f>
        <v>ID_V YYYY 04DD-635</v>
      </c>
      <c r="B635" s="26">
        <f t="shared" si="18"/>
        <v>45405</v>
      </c>
      <c r="C635" t="str">
        <f>_xlfn.XLOOKUP(Ventes[[#This Row],[Product_Name]],Tab_Produits[Product_Line],Tab_Produits[ID_Product],"Choisir Votre Produit")</f>
        <v>ID_P Hom 0003</v>
      </c>
      <c r="D635" s="27" t="s">
        <v>512</v>
      </c>
      <c r="E635" s="27" t="str">
        <f>+Tab_Clients[[#This Row],[Client_Name]]</f>
        <v>Rohan Malhotra</v>
      </c>
      <c r="F635" s="27" t="str">
        <f>_xlfn.XLOOKUP(Ventes[[#This Row],[Client_Name]],Tab_Clients[Client_Name],Tab_Clients[Customer Type],"Nouveau")</f>
        <v>Member</v>
      </c>
      <c r="G635" s="28">
        <v>8</v>
      </c>
      <c r="H635" s="6">
        <f>_xlfn.XLOOKUP(Ventes[[#This Row],[Product_Name]],Tab_Produits[Product_Line],Tab_Produits[Coût_Unitaire],"0")</f>
        <v>73.56</v>
      </c>
      <c r="I635" s="2">
        <f t="shared" si="19"/>
        <v>588.48</v>
      </c>
      <c r="J635" s="2">
        <f>IF(AND(WORKDAY(Ventes[[#This Row],[Sale_Date]],2)&gt;=5,Ventes[[#This Row],[Quantity]]&gt;=7,+Ventes[[#This Row],[Customer Type]]="Member"),-Ventes[[#This Row],[Prix_Vente]]*TX_Remise,0)</f>
        <v>-147.12</v>
      </c>
      <c r="K635" s="2">
        <f>IF(AND(WEEKDAY(Ventes[[#This Row],[Sale_Date]],2)=7, Ventes[[#This Row],[Product_Price]]&gt;7), Ventes[[#This Row],[Prix_Vente]]*TauxMaj, 0)</f>
        <v>0</v>
      </c>
      <c r="L635" s="2">
        <f>SUM(Ventes[[#This Row],[Prix_Vente]:[Majoration]])</f>
        <v>441.36</v>
      </c>
      <c r="M635" s="2">
        <f xml:space="preserve"> Ventes[[#This Row],[Prix de Vente HT]]*Tx_TVA</f>
        <v>84.961800000000011</v>
      </c>
      <c r="N635" s="2">
        <f>+Ventes[[#This Row],[Prix de Vente HT]]+Ventes[[#This Row],[Montant TVA]]</f>
        <v>526.32180000000005</v>
      </c>
    </row>
    <row r="636" spans="1:14">
      <c r="A636" t="str">
        <f>IF(Ventes[[#This Row],[Sale_Date]]=Ventes[[#This Row],[Sale_Date]],"ID_V "&amp;TEXT(B636,"YYYY MMDD")&amp;"-"&amp;TEXT(ROW(),"000"),"ID…")</f>
        <v>ID_V YYYY 04DD-636</v>
      </c>
      <c r="B636" s="26">
        <f t="shared" si="18"/>
        <v>45405</v>
      </c>
      <c r="C636" t="str">
        <f>_xlfn.XLOOKUP(Ventes[[#This Row],[Product_Name]],Tab_Produits[Product_Line],Tab_Produits[ID_Product],"Choisir Votre Produit")</f>
        <v>ID_P Hea 0001</v>
      </c>
      <c r="D636" s="27" t="s">
        <v>510</v>
      </c>
      <c r="E636" s="27" t="str">
        <f>+Tab_Clients[[#This Row],[Client_Name]]</f>
        <v>Anil Agarwal</v>
      </c>
      <c r="F636" s="27" t="str">
        <f>_xlfn.XLOOKUP(Ventes[[#This Row],[Client_Name]],Tab_Clients[Client_Name],Tab_Clients[Customer Type],"Nouveau")</f>
        <v>Member</v>
      </c>
      <c r="G636" s="28">
        <v>8</v>
      </c>
      <c r="H636" s="6">
        <f>_xlfn.XLOOKUP(Ventes[[#This Row],[Product_Name]],Tab_Produits[Product_Line],Tab_Produits[Coût_Unitaire],"0")</f>
        <v>74.69</v>
      </c>
      <c r="I636" s="2">
        <f t="shared" si="19"/>
        <v>597.52</v>
      </c>
      <c r="J636" s="2">
        <f>IF(AND(WORKDAY(Ventes[[#This Row],[Sale_Date]],2)&gt;=5,Ventes[[#This Row],[Quantity]]&gt;=7,+Ventes[[#This Row],[Customer Type]]="Member"),-Ventes[[#This Row],[Prix_Vente]]*TX_Remise,0)</f>
        <v>-149.38</v>
      </c>
      <c r="K636" s="2">
        <f>IF(AND(WEEKDAY(Ventes[[#This Row],[Sale_Date]],2)=7, Ventes[[#This Row],[Product_Price]]&gt;7), Ventes[[#This Row],[Prix_Vente]]*TauxMaj, 0)</f>
        <v>0</v>
      </c>
      <c r="L636" s="2">
        <f>SUM(Ventes[[#This Row],[Prix_Vente]:[Majoration]])</f>
        <v>448.14</v>
      </c>
      <c r="M636" s="2">
        <f xml:space="preserve"> Ventes[[#This Row],[Prix de Vente HT]]*Tx_TVA</f>
        <v>86.266949999999994</v>
      </c>
      <c r="N636" s="2">
        <f>+Ventes[[#This Row],[Prix de Vente HT]]+Ventes[[#This Row],[Montant TVA]]</f>
        <v>534.40694999999994</v>
      </c>
    </row>
    <row r="637" spans="1:14">
      <c r="A637" t="str">
        <f>IF(Ventes[[#This Row],[Sale_Date]]=Ventes[[#This Row],[Sale_Date]],"ID_V "&amp;TEXT(B637,"YYYY MMDD")&amp;"-"&amp;TEXT(ROW(),"000"),"ID…")</f>
        <v>ID_V YYYY 04DD-637</v>
      </c>
      <c r="B637" s="26">
        <f t="shared" si="18"/>
        <v>45405</v>
      </c>
      <c r="C637" t="str">
        <f>_xlfn.XLOOKUP(Ventes[[#This Row],[Product_Name]],Tab_Produits[Product_Line],Tab_Produits[ID_Product],"Choisir Votre Produit")</f>
        <v>ID_P Foo 0004</v>
      </c>
      <c r="D637" s="27" t="s">
        <v>513</v>
      </c>
      <c r="E637" s="27" t="str">
        <f>+Tab_Clients[[#This Row],[Client_Name]]</f>
        <v>Nikhil Nair</v>
      </c>
      <c r="F637" s="27" t="str">
        <f>_xlfn.XLOOKUP(Ventes[[#This Row],[Client_Name]],Tab_Clients[Client_Name],Tab_Clients[Customer Type],"Nouveau")</f>
        <v>Normal</v>
      </c>
      <c r="G637" s="28">
        <v>5</v>
      </c>
      <c r="H637" s="6">
        <f>_xlfn.XLOOKUP(Ventes[[#This Row],[Product_Name]],Tab_Produits[Product_Line],Tab_Produits[Coût_Unitaire],"0")</f>
        <v>54.84</v>
      </c>
      <c r="I637" s="2">
        <f t="shared" si="19"/>
        <v>274.20000000000005</v>
      </c>
      <c r="J637" s="2">
        <f>IF(AND(WORKDAY(Ventes[[#This Row],[Sale_Date]],2)&gt;=5,Ventes[[#This Row],[Quantity]]&gt;=7,+Ventes[[#This Row],[Customer Type]]="Member"),-Ventes[[#This Row],[Prix_Vente]]*TX_Remise,0)</f>
        <v>0</v>
      </c>
      <c r="K637" s="2">
        <f>IF(AND(WEEKDAY(Ventes[[#This Row],[Sale_Date]],2)=7, Ventes[[#This Row],[Product_Price]]&gt;7), Ventes[[#This Row],[Prix_Vente]]*TauxMaj, 0)</f>
        <v>0</v>
      </c>
      <c r="L637" s="2">
        <f>SUM(Ventes[[#This Row],[Prix_Vente]:[Majoration]])</f>
        <v>274.20000000000005</v>
      </c>
      <c r="M637" s="2">
        <f xml:space="preserve"> Ventes[[#This Row],[Prix de Vente HT]]*Tx_TVA</f>
        <v>52.783500000000011</v>
      </c>
      <c r="N637" s="2">
        <f>+Ventes[[#This Row],[Prix de Vente HT]]+Ventes[[#This Row],[Montant TVA]]</f>
        <v>326.98350000000005</v>
      </c>
    </row>
    <row r="638" spans="1:14">
      <c r="A638" t="str">
        <f>IF(Ventes[[#This Row],[Sale_Date]]=Ventes[[#This Row],[Sale_Date]],"ID_V "&amp;TEXT(B638,"YYYY MMDD")&amp;"-"&amp;TEXT(ROW(),"000"),"ID…")</f>
        <v>ID_V YYYY 04DD-638</v>
      </c>
      <c r="B638" s="26">
        <f t="shared" si="18"/>
        <v>45406</v>
      </c>
      <c r="C638" t="str">
        <f>_xlfn.XLOOKUP(Ventes[[#This Row],[Product_Name]],Tab_Produits[Product_Line],Tab_Produits[ID_Product],"Choisir Votre Produit")</f>
        <v>ID_P Hom 0003</v>
      </c>
      <c r="D638" s="27" t="s">
        <v>512</v>
      </c>
      <c r="E638" s="27" t="str">
        <f>+Tab_Clients[[#This Row],[Client_Name]]</f>
        <v>Aditya Kapoor</v>
      </c>
      <c r="F638" s="27" t="str">
        <f>_xlfn.XLOOKUP(Ventes[[#This Row],[Client_Name]],Tab_Clients[Client_Name],Tab_Clients[Customer Type],"Nouveau")</f>
        <v>Normal</v>
      </c>
      <c r="G638" s="28">
        <v>4</v>
      </c>
      <c r="H638" s="6">
        <f>_xlfn.XLOOKUP(Ventes[[#This Row],[Product_Name]],Tab_Produits[Product_Line],Tab_Produits[Coût_Unitaire],"0")</f>
        <v>73.56</v>
      </c>
      <c r="I638" s="2">
        <f t="shared" si="19"/>
        <v>294.24</v>
      </c>
      <c r="J638" s="2">
        <f>IF(AND(WORKDAY(Ventes[[#This Row],[Sale_Date]],2)&gt;=5,Ventes[[#This Row],[Quantity]]&gt;=7,+Ventes[[#This Row],[Customer Type]]="Member"),-Ventes[[#This Row],[Prix_Vente]]*TX_Remise,0)</f>
        <v>0</v>
      </c>
      <c r="K638" s="2">
        <f>IF(AND(WEEKDAY(Ventes[[#This Row],[Sale_Date]],2)=7, Ventes[[#This Row],[Product_Price]]&gt;7), Ventes[[#This Row],[Prix_Vente]]*TauxMaj, 0)</f>
        <v>0</v>
      </c>
      <c r="L638" s="2">
        <f>SUM(Ventes[[#This Row],[Prix_Vente]:[Majoration]])</f>
        <v>294.24</v>
      </c>
      <c r="M638" s="2">
        <f xml:space="preserve"> Ventes[[#This Row],[Prix de Vente HT]]*Tx_TVA</f>
        <v>56.641200000000005</v>
      </c>
      <c r="N638" s="2">
        <f>+Ventes[[#This Row],[Prix de Vente HT]]+Ventes[[#This Row],[Montant TVA]]</f>
        <v>350.88120000000004</v>
      </c>
    </row>
    <row r="639" spans="1:14">
      <c r="A639" t="str">
        <f>IF(Ventes[[#This Row],[Sale_Date]]=Ventes[[#This Row],[Sale_Date]],"ID_V "&amp;TEXT(B639,"YYYY MMDD")&amp;"-"&amp;TEXT(ROW(),"000"),"ID…")</f>
        <v>ID_V YYYY 04DD-639</v>
      </c>
      <c r="B639" s="26">
        <f t="shared" si="18"/>
        <v>45406</v>
      </c>
      <c r="C639" t="str">
        <f>_xlfn.XLOOKUP(Ventes[[#This Row],[Product_Name]],Tab_Produits[Product_Line],Tab_Produits[ID_Product],"Choisir Votre Produit")</f>
        <v>ID_P Hom 0003</v>
      </c>
      <c r="D639" s="27" t="s">
        <v>512</v>
      </c>
      <c r="E639" s="27" t="str">
        <f>+Tab_Clients[[#This Row],[Client_Name]]</f>
        <v>Sanjay Kapoor</v>
      </c>
      <c r="F639" s="27" t="str">
        <f>_xlfn.XLOOKUP(Ventes[[#This Row],[Client_Name]],Tab_Clients[Client_Name],Tab_Clients[Customer Type],"Nouveau")</f>
        <v>Member</v>
      </c>
      <c r="G639" s="28">
        <v>7</v>
      </c>
      <c r="H639" s="6">
        <f>_xlfn.XLOOKUP(Ventes[[#This Row],[Product_Name]],Tab_Produits[Product_Line],Tab_Produits[Coût_Unitaire],"0")</f>
        <v>73.56</v>
      </c>
      <c r="I639" s="2">
        <f t="shared" si="19"/>
        <v>514.92000000000007</v>
      </c>
      <c r="J639" s="2">
        <f>IF(AND(WORKDAY(Ventes[[#This Row],[Sale_Date]],2)&gt;=5,Ventes[[#This Row],[Quantity]]&gt;=7,+Ventes[[#This Row],[Customer Type]]="Member"),-Ventes[[#This Row],[Prix_Vente]]*TX_Remise,0)</f>
        <v>-128.73000000000002</v>
      </c>
      <c r="K639" s="2">
        <f>IF(AND(WEEKDAY(Ventes[[#This Row],[Sale_Date]],2)=7, Ventes[[#This Row],[Product_Price]]&gt;7), Ventes[[#This Row],[Prix_Vente]]*TauxMaj, 0)</f>
        <v>0</v>
      </c>
      <c r="L639" s="2">
        <f>SUM(Ventes[[#This Row],[Prix_Vente]:[Majoration]])</f>
        <v>386.19000000000005</v>
      </c>
      <c r="M639" s="2">
        <f xml:space="preserve"> Ventes[[#This Row],[Prix de Vente HT]]*Tx_TVA</f>
        <v>74.341575000000006</v>
      </c>
      <c r="N639" s="2">
        <f>+Ventes[[#This Row],[Prix de Vente HT]]+Ventes[[#This Row],[Montant TVA]]</f>
        <v>460.53157500000009</v>
      </c>
    </row>
    <row r="640" spans="1:14">
      <c r="A640" t="str">
        <f>IF(Ventes[[#This Row],[Sale_Date]]=Ventes[[#This Row],[Sale_Date]],"ID_V "&amp;TEXT(B640,"YYYY MMDD")&amp;"-"&amp;TEXT(ROW(),"000"),"ID…")</f>
        <v>ID_V YYYY 04DD-640</v>
      </c>
      <c r="B640" s="26">
        <f t="shared" si="18"/>
        <v>45406</v>
      </c>
      <c r="C640" t="str">
        <f>_xlfn.XLOOKUP(Ventes[[#This Row],[Product_Name]],Tab_Produits[Product_Line],Tab_Produits[ID_Product],"Choisir Votre Produit")</f>
        <v>ID_P Hea 0001</v>
      </c>
      <c r="D640" s="27" t="s">
        <v>510</v>
      </c>
      <c r="E640" s="27" t="str">
        <f>+Tab_Clients[[#This Row],[Client_Name]]</f>
        <v>Manish Mukherjee</v>
      </c>
      <c r="F640" s="27" t="str">
        <f>_xlfn.XLOOKUP(Ventes[[#This Row],[Client_Name]],Tab_Clients[Client_Name],Tab_Clients[Customer Type],"Nouveau")</f>
        <v>Member</v>
      </c>
      <c r="G640" s="28">
        <v>9</v>
      </c>
      <c r="H640" s="6">
        <f>_xlfn.XLOOKUP(Ventes[[#This Row],[Product_Name]],Tab_Produits[Product_Line],Tab_Produits[Coût_Unitaire],"0")</f>
        <v>74.69</v>
      </c>
      <c r="I640" s="2">
        <f t="shared" si="19"/>
        <v>672.21</v>
      </c>
      <c r="J640" s="2">
        <f>IF(AND(WORKDAY(Ventes[[#This Row],[Sale_Date]],2)&gt;=5,Ventes[[#This Row],[Quantity]]&gt;=7,+Ventes[[#This Row],[Customer Type]]="Member"),-Ventes[[#This Row],[Prix_Vente]]*TX_Remise,0)</f>
        <v>-168.05250000000001</v>
      </c>
      <c r="K640" s="2">
        <f>IF(AND(WEEKDAY(Ventes[[#This Row],[Sale_Date]],2)=7, Ventes[[#This Row],[Product_Price]]&gt;7), Ventes[[#This Row],[Prix_Vente]]*TauxMaj, 0)</f>
        <v>0</v>
      </c>
      <c r="L640" s="2">
        <f>SUM(Ventes[[#This Row],[Prix_Vente]:[Majoration]])</f>
        <v>504.15750000000003</v>
      </c>
      <c r="M640" s="2">
        <f xml:space="preserve"> Ventes[[#This Row],[Prix de Vente HT]]*Tx_TVA</f>
        <v>97.050318750000002</v>
      </c>
      <c r="N640" s="2">
        <f>+Ventes[[#This Row],[Prix de Vente HT]]+Ventes[[#This Row],[Montant TVA]]</f>
        <v>601.20781875</v>
      </c>
    </row>
    <row r="641" spans="1:14">
      <c r="A641" t="str">
        <f>IF(Ventes[[#This Row],[Sale_Date]]=Ventes[[#This Row],[Sale_Date]],"ID_V "&amp;TEXT(B641,"YYYY MMDD")&amp;"-"&amp;TEXT(ROW(),"000"),"ID…")</f>
        <v>ID_V YYYY 04DD-641</v>
      </c>
      <c r="B641" s="26">
        <f t="shared" si="18"/>
        <v>45406</v>
      </c>
      <c r="C641" t="str">
        <f>_xlfn.XLOOKUP(Ventes[[#This Row],[Product_Name]],Tab_Produits[Product_Line],Tab_Produits[ID_Product],"Choisir Votre Produit")</f>
        <v>ID_P Foo 0004</v>
      </c>
      <c r="D641" s="27" t="s">
        <v>513</v>
      </c>
      <c r="E641" s="27" t="str">
        <f>+Tab_Clients[[#This Row],[Client_Name]]</f>
        <v>Amit Reddy</v>
      </c>
      <c r="F641" s="27" t="str">
        <f>_xlfn.XLOOKUP(Ventes[[#This Row],[Client_Name]],Tab_Clients[Client_Name],Tab_Clients[Customer Type],"Nouveau")</f>
        <v>Normal</v>
      </c>
      <c r="G641" s="28">
        <v>10</v>
      </c>
      <c r="H641" s="6">
        <f>_xlfn.XLOOKUP(Ventes[[#This Row],[Product_Name]],Tab_Produits[Product_Line],Tab_Produits[Coût_Unitaire],"0")</f>
        <v>54.84</v>
      </c>
      <c r="I641" s="2">
        <f t="shared" si="19"/>
        <v>548.40000000000009</v>
      </c>
      <c r="J641" s="2">
        <f>IF(AND(WORKDAY(Ventes[[#This Row],[Sale_Date]],2)&gt;=5,Ventes[[#This Row],[Quantity]]&gt;=7,+Ventes[[#This Row],[Customer Type]]="Member"),-Ventes[[#This Row],[Prix_Vente]]*TX_Remise,0)</f>
        <v>0</v>
      </c>
      <c r="K641" s="2">
        <f>IF(AND(WEEKDAY(Ventes[[#This Row],[Sale_Date]],2)=7, Ventes[[#This Row],[Product_Price]]&gt;7), Ventes[[#This Row],[Prix_Vente]]*TauxMaj, 0)</f>
        <v>0</v>
      </c>
      <c r="L641" s="2">
        <f>SUM(Ventes[[#This Row],[Prix_Vente]:[Majoration]])</f>
        <v>548.40000000000009</v>
      </c>
      <c r="M641" s="2">
        <f xml:space="preserve"> Ventes[[#This Row],[Prix de Vente HT]]*Tx_TVA</f>
        <v>105.56700000000002</v>
      </c>
      <c r="N641" s="2">
        <f>+Ventes[[#This Row],[Prix de Vente HT]]+Ventes[[#This Row],[Montant TVA]]</f>
        <v>653.9670000000001</v>
      </c>
    </row>
    <row r="642" spans="1:14">
      <c r="A642" t="str">
        <f>IF(Ventes[[#This Row],[Sale_Date]]=Ventes[[#This Row],[Sale_Date]],"ID_V "&amp;TEXT(B642,"YYYY MMDD")&amp;"-"&amp;TEXT(ROW(),"000"),"ID…")</f>
        <v>ID_V YYYY 04DD-642</v>
      </c>
      <c r="B642" s="26">
        <f t="shared" ref="B642:B705" si="20">DATE(2023, 11, 17) + INT((ROW(B641)-1)/4)</f>
        <v>45407</v>
      </c>
      <c r="C642" t="str">
        <f>_xlfn.XLOOKUP(Ventes[[#This Row],[Product_Name]],Tab_Produits[Product_Line],Tab_Produits[ID_Product],"Choisir Votre Produit")</f>
        <v>ID_P Hom 0003</v>
      </c>
      <c r="D642" s="27" t="s">
        <v>512</v>
      </c>
      <c r="E642" s="27" t="str">
        <f>+Tab_Clients[[#This Row],[Client_Name]]</f>
        <v>Deepak Joshi</v>
      </c>
      <c r="F642" s="27" t="str">
        <f>_xlfn.XLOOKUP(Ventes[[#This Row],[Client_Name]],Tab_Clients[Client_Name],Tab_Clients[Customer Type],"Nouveau")</f>
        <v>Member</v>
      </c>
      <c r="G642" s="28">
        <v>4</v>
      </c>
      <c r="H642" s="6">
        <f>_xlfn.XLOOKUP(Ventes[[#This Row],[Product_Name]],Tab_Produits[Product_Line],Tab_Produits[Coût_Unitaire],"0")</f>
        <v>73.56</v>
      </c>
      <c r="I642" s="2">
        <f t="shared" ref="I642:I705" si="21">G642*H642</f>
        <v>294.24</v>
      </c>
      <c r="J642" s="2">
        <f>IF(AND(WORKDAY(Ventes[[#This Row],[Sale_Date]],2)&gt;=5,Ventes[[#This Row],[Quantity]]&gt;=7,+Ventes[[#This Row],[Customer Type]]="Member"),-Ventes[[#This Row],[Prix_Vente]]*TX_Remise,0)</f>
        <v>0</v>
      </c>
      <c r="K642" s="2">
        <f>IF(AND(WEEKDAY(Ventes[[#This Row],[Sale_Date]],2)=7, Ventes[[#This Row],[Product_Price]]&gt;7), Ventes[[#This Row],[Prix_Vente]]*TauxMaj, 0)</f>
        <v>0</v>
      </c>
      <c r="L642" s="2">
        <f>SUM(Ventes[[#This Row],[Prix_Vente]:[Majoration]])</f>
        <v>294.24</v>
      </c>
      <c r="M642" s="2">
        <f xml:space="preserve"> Ventes[[#This Row],[Prix de Vente HT]]*Tx_TVA</f>
        <v>56.641200000000005</v>
      </c>
      <c r="N642" s="2">
        <f>+Ventes[[#This Row],[Prix de Vente HT]]+Ventes[[#This Row],[Montant TVA]]</f>
        <v>350.88120000000004</v>
      </c>
    </row>
    <row r="643" spans="1:14">
      <c r="A643" t="str">
        <f>IF(Ventes[[#This Row],[Sale_Date]]=Ventes[[#This Row],[Sale_Date]],"ID_V "&amp;TEXT(B643,"YYYY MMDD")&amp;"-"&amp;TEXT(ROW(),"000"),"ID…")</f>
        <v>ID_V YYYY 04DD-643</v>
      </c>
      <c r="B643" s="26">
        <f t="shared" si="20"/>
        <v>45407</v>
      </c>
      <c r="C643" t="str">
        <f>_xlfn.XLOOKUP(Ventes[[#This Row],[Product_Name]],Tab_Produits[Product_Line],Tab_Produits[ID_Product],"Choisir Votre Produit")</f>
        <v>ID_P Hom 0003</v>
      </c>
      <c r="D643" s="27" t="s">
        <v>512</v>
      </c>
      <c r="E643" s="27" t="str">
        <f>+Tab_Clients[[#This Row],[Client_Name]]</f>
        <v>Ajay Verma</v>
      </c>
      <c r="F643" s="27" t="str">
        <f>_xlfn.XLOOKUP(Ventes[[#This Row],[Client_Name]],Tab_Clients[Client_Name],Tab_Clients[Customer Type],"Nouveau")</f>
        <v>Member</v>
      </c>
      <c r="G643" s="28">
        <v>8</v>
      </c>
      <c r="H643" s="6">
        <f>_xlfn.XLOOKUP(Ventes[[#This Row],[Product_Name]],Tab_Produits[Product_Line],Tab_Produits[Coût_Unitaire],"0")</f>
        <v>73.56</v>
      </c>
      <c r="I643" s="2">
        <f t="shared" si="21"/>
        <v>588.48</v>
      </c>
      <c r="J643" s="2">
        <f>IF(AND(WORKDAY(Ventes[[#This Row],[Sale_Date]],2)&gt;=5,Ventes[[#This Row],[Quantity]]&gt;=7,+Ventes[[#This Row],[Customer Type]]="Member"),-Ventes[[#This Row],[Prix_Vente]]*TX_Remise,0)</f>
        <v>-147.12</v>
      </c>
      <c r="K643" s="2">
        <f>IF(AND(WEEKDAY(Ventes[[#This Row],[Sale_Date]],2)=7, Ventes[[#This Row],[Product_Price]]&gt;7), Ventes[[#This Row],[Prix_Vente]]*TauxMaj, 0)</f>
        <v>0</v>
      </c>
      <c r="L643" s="2">
        <f>SUM(Ventes[[#This Row],[Prix_Vente]:[Majoration]])</f>
        <v>441.36</v>
      </c>
      <c r="M643" s="2">
        <f xml:space="preserve"> Ventes[[#This Row],[Prix de Vente HT]]*Tx_TVA</f>
        <v>84.961800000000011</v>
      </c>
      <c r="N643" s="2">
        <f>+Ventes[[#This Row],[Prix de Vente HT]]+Ventes[[#This Row],[Montant TVA]]</f>
        <v>526.32180000000005</v>
      </c>
    </row>
    <row r="644" spans="1:14">
      <c r="A644" t="str">
        <f>IF(Ventes[[#This Row],[Sale_Date]]=Ventes[[#This Row],[Sale_Date]],"ID_V "&amp;TEXT(B644,"YYYY MMDD")&amp;"-"&amp;TEXT(ROW(),"000"),"ID…")</f>
        <v>ID_V YYYY 04DD-644</v>
      </c>
      <c r="B644" s="26">
        <f t="shared" si="20"/>
        <v>45407</v>
      </c>
      <c r="C644" t="str">
        <f>_xlfn.XLOOKUP(Ventes[[#This Row],[Product_Name]],Tab_Produits[Product_Line],Tab_Produits[ID_Product],"Choisir Votre Produit")</f>
        <v>ID_P Hea 0001</v>
      </c>
      <c r="D644" s="27" t="s">
        <v>510</v>
      </c>
      <c r="E644" s="27" t="str">
        <f>+Tab_Clients[[#This Row],[Client_Name]]</f>
        <v>Sita Malhotra</v>
      </c>
      <c r="F644" s="27" t="str">
        <f>_xlfn.XLOOKUP(Ventes[[#This Row],[Client_Name]],Tab_Clients[Client_Name],Tab_Clients[Customer Type],"Nouveau")</f>
        <v>Member</v>
      </c>
      <c r="G644" s="28">
        <v>4</v>
      </c>
      <c r="H644" s="6">
        <f>_xlfn.XLOOKUP(Ventes[[#This Row],[Product_Name]],Tab_Produits[Product_Line],Tab_Produits[Coût_Unitaire],"0")</f>
        <v>74.69</v>
      </c>
      <c r="I644" s="2">
        <f t="shared" si="21"/>
        <v>298.76</v>
      </c>
      <c r="J644" s="2">
        <f>IF(AND(WORKDAY(Ventes[[#This Row],[Sale_Date]],2)&gt;=5,Ventes[[#This Row],[Quantity]]&gt;=7,+Ventes[[#This Row],[Customer Type]]="Member"),-Ventes[[#This Row],[Prix_Vente]]*TX_Remise,0)</f>
        <v>0</v>
      </c>
      <c r="K644" s="2">
        <f>IF(AND(WEEKDAY(Ventes[[#This Row],[Sale_Date]],2)=7, Ventes[[#This Row],[Product_Price]]&gt;7), Ventes[[#This Row],[Prix_Vente]]*TauxMaj, 0)</f>
        <v>0</v>
      </c>
      <c r="L644" s="2">
        <f>SUM(Ventes[[#This Row],[Prix_Vente]:[Majoration]])</f>
        <v>298.76</v>
      </c>
      <c r="M644" s="2">
        <f xml:space="preserve"> Ventes[[#This Row],[Prix de Vente HT]]*Tx_TVA</f>
        <v>57.511299999999999</v>
      </c>
      <c r="N644" s="2">
        <f>+Ventes[[#This Row],[Prix de Vente HT]]+Ventes[[#This Row],[Montant TVA]]</f>
        <v>356.2713</v>
      </c>
    </row>
    <row r="645" spans="1:14">
      <c r="A645" t="str">
        <f>IF(Ventes[[#This Row],[Sale_Date]]=Ventes[[#This Row],[Sale_Date]],"ID_V "&amp;TEXT(B645,"YYYY MMDD")&amp;"-"&amp;TEXT(ROW(),"000"),"ID…")</f>
        <v>ID_V YYYY 04DD-645</v>
      </c>
      <c r="B645" s="26">
        <f t="shared" si="20"/>
        <v>45407</v>
      </c>
      <c r="C645" t="str">
        <f>_xlfn.XLOOKUP(Ventes[[#This Row],[Product_Name]],Tab_Produits[Product_Line],Tab_Produits[ID_Product],"Choisir Votre Produit")</f>
        <v>ID_P Foo 0004</v>
      </c>
      <c r="D645" s="27" t="s">
        <v>513</v>
      </c>
      <c r="E645" s="27" t="str">
        <f>+Tab_Clients[[#This Row],[Client_Name]]</f>
        <v>Sanjay Kumar</v>
      </c>
      <c r="F645" s="27" t="str">
        <f>_xlfn.XLOOKUP(Ventes[[#This Row],[Client_Name]],Tab_Clients[Client_Name],Tab_Clients[Customer Type],"Nouveau")</f>
        <v>Member</v>
      </c>
      <c r="G645" s="28">
        <v>1</v>
      </c>
      <c r="H645" s="6">
        <f>_xlfn.XLOOKUP(Ventes[[#This Row],[Product_Name]],Tab_Produits[Product_Line],Tab_Produits[Coût_Unitaire],"0")</f>
        <v>54.84</v>
      </c>
      <c r="I645" s="2">
        <f t="shared" si="21"/>
        <v>54.84</v>
      </c>
      <c r="J645" s="2">
        <f>IF(AND(WORKDAY(Ventes[[#This Row],[Sale_Date]],2)&gt;=5,Ventes[[#This Row],[Quantity]]&gt;=7,+Ventes[[#This Row],[Customer Type]]="Member"),-Ventes[[#This Row],[Prix_Vente]]*TX_Remise,0)</f>
        <v>0</v>
      </c>
      <c r="K645" s="2">
        <f>IF(AND(WEEKDAY(Ventes[[#This Row],[Sale_Date]],2)=7, Ventes[[#This Row],[Product_Price]]&gt;7), Ventes[[#This Row],[Prix_Vente]]*TauxMaj, 0)</f>
        <v>0</v>
      </c>
      <c r="L645" s="2">
        <f>SUM(Ventes[[#This Row],[Prix_Vente]:[Majoration]])</f>
        <v>54.84</v>
      </c>
      <c r="M645" s="2">
        <f xml:space="preserve"> Ventes[[#This Row],[Prix de Vente HT]]*Tx_TVA</f>
        <v>10.556700000000001</v>
      </c>
      <c r="N645" s="2">
        <f>+Ventes[[#This Row],[Prix de Vente HT]]+Ventes[[#This Row],[Montant TVA]]</f>
        <v>65.39670000000001</v>
      </c>
    </row>
    <row r="646" spans="1:14">
      <c r="A646" t="str">
        <f>IF(Ventes[[#This Row],[Sale_Date]]=Ventes[[#This Row],[Sale_Date]],"ID_V "&amp;TEXT(B646,"YYYY MMDD")&amp;"-"&amp;TEXT(ROW(),"000"),"ID…")</f>
        <v>ID_V YYYY 04DD-646</v>
      </c>
      <c r="B646" s="26">
        <f t="shared" si="20"/>
        <v>45408</v>
      </c>
      <c r="C646" t="str">
        <f>_xlfn.XLOOKUP(Ventes[[#This Row],[Product_Name]],Tab_Produits[Product_Line],Tab_Produits[ID_Product],"Choisir Votre Produit")</f>
        <v>ID_P Hom 0003</v>
      </c>
      <c r="D646" s="27" t="s">
        <v>512</v>
      </c>
      <c r="E646" s="27" t="str">
        <f>+Tab_Clients[[#This Row],[Client_Name]]</f>
        <v>Vivaan Patel</v>
      </c>
      <c r="F646" s="27" t="str">
        <f>_xlfn.XLOOKUP(Ventes[[#This Row],[Client_Name]],Tab_Clients[Client_Name],Tab_Clients[Customer Type],"Nouveau")</f>
        <v>Member</v>
      </c>
      <c r="G646" s="28">
        <v>6</v>
      </c>
      <c r="H646" s="6">
        <f>_xlfn.XLOOKUP(Ventes[[#This Row],[Product_Name]],Tab_Produits[Product_Line],Tab_Produits[Coût_Unitaire],"0")</f>
        <v>73.56</v>
      </c>
      <c r="I646" s="2">
        <f t="shared" si="21"/>
        <v>441.36</v>
      </c>
      <c r="J646" s="2">
        <f>IF(AND(WORKDAY(Ventes[[#This Row],[Sale_Date]],2)&gt;=5,Ventes[[#This Row],[Quantity]]&gt;=7,+Ventes[[#This Row],[Customer Type]]="Member"),-Ventes[[#This Row],[Prix_Vente]]*TX_Remise,0)</f>
        <v>0</v>
      </c>
      <c r="K646" s="2">
        <f>IF(AND(WEEKDAY(Ventes[[#This Row],[Sale_Date]],2)=7, Ventes[[#This Row],[Product_Price]]&gt;7), Ventes[[#This Row],[Prix_Vente]]*TauxMaj, 0)</f>
        <v>0</v>
      </c>
      <c r="L646" s="2">
        <f>SUM(Ventes[[#This Row],[Prix_Vente]:[Majoration]])</f>
        <v>441.36</v>
      </c>
      <c r="M646" s="2">
        <f xml:space="preserve"> Ventes[[#This Row],[Prix de Vente HT]]*Tx_TVA</f>
        <v>84.961800000000011</v>
      </c>
      <c r="N646" s="2">
        <f>+Ventes[[#This Row],[Prix de Vente HT]]+Ventes[[#This Row],[Montant TVA]]</f>
        <v>526.32180000000005</v>
      </c>
    </row>
    <row r="647" spans="1:14">
      <c r="A647" t="str">
        <f>IF(Ventes[[#This Row],[Sale_Date]]=Ventes[[#This Row],[Sale_Date]],"ID_V "&amp;TEXT(B647,"YYYY MMDD")&amp;"-"&amp;TEXT(ROW(),"000"),"ID…")</f>
        <v>ID_V YYYY 04DD-647</v>
      </c>
      <c r="B647" s="26">
        <f t="shared" si="20"/>
        <v>45408</v>
      </c>
      <c r="C647" t="str">
        <f>_xlfn.XLOOKUP(Ventes[[#This Row],[Product_Name]],Tab_Produits[Product_Line],Tab_Produits[ID_Product],"Choisir Votre Produit")</f>
        <v>ID_P Hom 0003</v>
      </c>
      <c r="D647" s="27" t="s">
        <v>512</v>
      </c>
      <c r="E647" s="27" t="str">
        <f>+Tab_Clients[[#This Row],[Client_Name]]</f>
        <v>Krishna Bansal</v>
      </c>
      <c r="F647" s="27" t="str">
        <f>_xlfn.XLOOKUP(Ventes[[#This Row],[Client_Name]],Tab_Clients[Client_Name],Tab_Clients[Customer Type],"Nouveau")</f>
        <v>Member</v>
      </c>
      <c r="G647" s="28">
        <v>4</v>
      </c>
      <c r="H647" s="6">
        <f>_xlfn.XLOOKUP(Ventes[[#This Row],[Product_Name]],Tab_Produits[Product_Line],Tab_Produits[Coût_Unitaire],"0")</f>
        <v>73.56</v>
      </c>
      <c r="I647" s="2">
        <f t="shared" si="21"/>
        <v>294.24</v>
      </c>
      <c r="J647" s="2">
        <f>IF(AND(WORKDAY(Ventes[[#This Row],[Sale_Date]],2)&gt;=5,Ventes[[#This Row],[Quantity]]&gt;=7,+Ventes[[#This Row],[Customer Type]]="Member"),-Ventes[[#This Row],[Prix_Vente]]*TX_Remise,0)</f>
        <v>0</v>
      </c>
      <c r="K647" s="2">
        <f>IF(AND(WEEKDAY(Ventes[[#This Row],[Sale_Date]],2)=7, Ventes[[#This Row],[Product_Price]]&gt;7), Ventes[[#This Row],[Prix_Vente]]*TauxMaj, 0)</f>
        <v>0</v>
      </c>
      <c r="L647" s="2">
        <f>SUM(Ventes[[#This Row],[Prix_Vente]:[Majoration]])</f>
        <v>294.24</v>
      </c>
      <c r="M647" s="2">
        <f xml:space="preserve"> Ventes[[#This Row],[Prix de Vente HT]]*Tx_TVA</f>
        <v>56.641200000000005</v>
      </c>
      <c r="N647" s="2">
        <f>+Ventes[[#This Row],[Prix de Vente HT]]+Ventes[[#This Row],[Montant TVA]]</f>
        <v>350.88120000000004</v>
      </c>
    </row>
    <row r="648" spans="1:14">
      <c r="A648" t="str">
        <f>IF(Ventes[[#This Row],[Sale_Date]]=Ventes[[#This Row],[Sale_Date]],"ID_V "&amp;TEXT(B648,"YYYY MMDD")&amp;"-"&amp;TEXT(ROW(),"000"),"ID…")</f>
        <v>ID_V YYYY 04DD-648</v>
      </c>
      <c r="B648" s="26">
        <f t="shared" si="20"/>
        <v>45408</v>
      </c>
      <c r="C648" t="str">
        <f>_xlfn.XLOOKUP(Ventes[[#This Row],[Product_Name]],Tab_Produits[Product_Line],Tab_Produits[ID_Product],"Choisir Votre Produit")</f>
        <v>ID_P Hea 0001</v>
      </c>
      <c r="D648" s="27" t="s">
        <v>510</v>
      </c>
      <c r="E648" s="27" t="str">
        <f>+Tab_Clients[[#This Row],[Client_Name]]</f>
        <v>Nikhil Gupta</v>
      </c>
      <c r="F648" s="27" t="str">
        <f>_xlfn.XLOOKUP(Ventes[[#This Row],[Client_Name]],Tab_Clients[Client_Name],Tab_Clients[Customer Type],"Nouveau")</f>
        <v>Member</v>
      </c>
      <c r="G648" s="28">
        <v>4</v>
      </c>
      <c r="H648" s="6">
        <f>_xlfn.XLOOKUP(Ventes[[#This Row],[Product_Name]],Tab_Produits[Product_Line],Tab_Produits[Coût_Unitaire],"0")</f>
        <v>74.69</v>
      </c>
      <c r="I648" s="2">
        <f t="shared" si="21"/>
        <v>298.76</v>
      </c>
      <c r="J648" s="2">
        <f>IF(AND(WORKDAY(Ventes[[#This Row],[Sale_Date]],2)&gt;=5,Ventes[[#This Row],[Quantity]]&gt;=7,+Ventes[[#This Row],[Customer Type]]="Member"),-Ventes[[#This Row],[Prix_Vente]]*TX_Remise,0)</f>
        <v>0</v>
      </c>
      <c r="K648" s="2">
        <f>IF(AND(WEEKDAY(Ventes[[#This Row],[Sale_Date]],2)=7, Ventes[[#This Row],[Product_Price]]&gt;7), Ventes[[#This Row],[Prix_Vente]]*TauxMaj, 0)</f>
        <v>0</v>
      </c>
      <c r="L648" s="2">
        <f>SUM(Ventes[[#This Row],[Prix_Vente]:[Majoration]])</f>
        <v>298.76</v>
      </c>
      <c r="M648" s="2">
        <f xml:space="preserve"> Ventes[[#This Row],[Prix de Vente HT]]*Tx_TVA</f>
        <v>57.511299999999999</v>
      </c>
      <c r="N648" s="2">
        <f>+Ventes[[#This Row],[Prix de Vente HT]]+Ventes[[#This Row],[Montant TVA]]</f>
        <v>356.2713</v>
      </c>
    </row>
    <row r="649" spans="1:14">
      <c r="A649" t="str">
        <f>IF(Ventes[[#This Row],[Sale_Date]]=Ventes[[#This Row],[Sale_Date]],"ID_V "&amp;TEXT(B649,"YYYY MMDD")&amp;"-"&amp;TEXT(ROW(),"000"),"ID…")</f>
        <v>ID_V YYYY 04DD-649</v>
      </c>
      <c r="B649" s="26">
        <f t="shared" si="20"/>
        <v>45408</v>
      </c>
      <c r="C649" t="str">
        <f>_xlfn.XLOOKUP(Ventes[[#This Row],[Product_Name]],Tab_Produits[Product_Line],Tab_Produits[ID_Product],"Choisir Votre Produit")</f>
        <v>ID_P Foo 0004</v>
      </c>
      <c r="D649" s="27" t="s">
        <v>513</v>
      </c>
      <c r="E649" s="27" t="str">
        <f>+Tab_Clients[[#This Row],[Client_Name]]</f>
        <v>Krishna Bansal</v>
      </c>
      <c r="F649" s="27" t="str">
        <f>_xlfn.XLOOKUP(Ventes[[#This Row],[Client_Name]],Tab_Clients[Client_Name],Tab_Clients[Customer Type],"Nouveau")</f>
        <v>Member</v>
      </c>
      <c r="G649" s="28">
        <v>1</v>
      </c>
      <c r="H649" s="6">
        <f>_xlfn.XLOOKUP(Ventes[[#This Row],[Product_Name]],Tab_Produits[Product_Line],Tab_Produits[Coût_Unitaire],"0")</f>
        <v>54.84</v>
      </c>
      <c r="I649" s="2">
        <f t="shared" si="21"/>
        <v>54.84</v>
      </c>
      <c r="J649" s="2">
        <f>IF(AND(WORKDAY(Ventes[[#This Row],[Sale_Date]],2)&gt;=5,Ventes[[#This Row],[Quantity]]&gt;=7,+Ventes[[#This Row],[Customer Type]]="Member"),-Ventes[[#This Row],[Prix_Vente]]*TX_Remise,0)</f>
        <v>0</v>
      </c>
      <c r="K649" s="2">
        <f>IF(AND(WEEKDAY(Ventes[[#This Row],[Sale_Date]],2)=7, Ventes[[#This Row],[Product_Price]]&gt;7), Ventes[[#This Row],[Prix_Vente]]*TauxMaj, 0)</f>
        <v>0</v>
      </c>
      <c r="L649" s="2">
        <f>SUM(Ventes[[#This Row],[Prix_Vente]:[Majoration]])</f>
        <v>54.84</v>
      </c>
      <c r="M649" s="2">
        <f xml:space="preserve"> Ventes[[#This Row],[Prix de Vente HT]]*Tx_TVA</f>
        <v>10.556700000000001</v>
      </c>
      <c r="N649" s="2">
        <f>+Ventes[[#This Row],[Prix de Vente HT]]+Ventes[[#This Row],[Montant TVA]]</f>
        <v>65.39670000000001</v>
      </c>
    </row>
    <row r="650" spans="1:14">
      <c r="A650" t="str">
        <f>IF(Ventes[[#This Row],[Sale_Date]]=Ventes[[#This Row],[Sale_Date]],"ID_V "&amp;TEXT(B650,"YYYY MMDD")&amp;"-"&amp;TEXT(ROW(),"000"),"ID…")</f>
        <v>ID_V YYYY 04DD-650</v>
      </c>
      <c r="B650" s="26">
        <f t="shared" si="20"/>
        <v>45409</v>
      </c>
      <c r="C650" t="str">
        <f>_xlfn.XLOOKUP(Ventes[[#This Row],[Product_Name]],Tab_Produits[Product_Line],Tab_Produits[ID_Product],"Choisir Votre Produit")</f>
        <v>ID_P Hom 0003</v>
      </c>
      <c r="D650" s="27" t="s">
        <v>512</v>
      </c>
      <c r="E650" s="27" t="str">
        <f>+Tab_Clients[[#This Row],[Client_Name]]</f>
        <v>Pooja Verma</v>
      </c>
      <c r="F650" s="27" t="str">
        <f>_xlfn.XLOOKUP(Ventes[[#This Row],[Client_Name]],Tab_Clients[Client_Name],Tab_Clients[Customer Type],"Nouveau")</f>
        <v>Member</v>
      </c>
      <c r="G650" s="28">
        <v>4</v>
      </c>
      <c r="H650" s="6">
        <f>_xlfn.XLOOKUP(Ventes[[#This Row],[Product_Name]],Tab_Produits[Product_Line],Tab_Produits[Coût_Unitaire],"0")</f>
        <v>73.56</v>
      </c>
      <c r="I650" s="2">
        <f t="shared" si="21"/>
        <v>294.24</v>
      </c>
      <c r="J650" s="2">
        <f>IF(AND(WORKDAY(Ventes[[#This Row],[Sale_Date]],2)&gt;=5,Ventes[[#This Row],[Quantity]]&gt;=7,+Ventes[[#This Row],[Customer Type]]="Member"),-Ventes[[#This Row],[Prix_Vente]]*TX_Remise,0)</f>
        <v>0</v>
      </c>
      <c r="K650" s="2">
        <f>IF(AND(WEEKDAY(Ventes[[#This Row],[Sale_Date]],2)=7, Ventes[[#This Row],[Product_Price]]&gt;7), Ventes[[#This Row],[Prix_Vente]]*TauxMaj, 0)</f>
        <v>0</v>
      </c>
      <c r="L650" s="2">
        <f>SUM(Ventes[[#This Row],[Prix_Vente]:[Majoration]])</f>
        <v>294.24</v>
      </c>
      <c r="M650" s="2">
        <f xml:space="preserve"> Ventes[[#This Row],[Prix de Vente HT]]*Tx_TVA</f>
        <v>56.641200000000005</v>
      </c>
      <c r="N650" s="2">
        <f>+Ventes[[#This Row],[Prix de Vente HT]]+Ventes[[#This Row],[Montant TVA]]</f>
        <v>350.88120000000004</v>
      </c>
    </row>
    <row r="651" spans="1:14" s="32" customFormat="1">
      <c r="A651" s="32" t="str">
        <f>IF(Ventes[[#This Row],[Sale_Date]]=Ventes[[#This Row],[Sale_Date]],"ID_V "&amp;TEXT(B651,"YYYY MMDD")&amp;"-"&amp;TEXT(ROW(),"000"),"ID…")</f>
        <v>ID_V YYYY 04DD-651</v>
      </c>
      <c r="B651" s="33">
        <f t="shared" si="20"/>
        <v>45409</v>
      </c>
      <c r="C651" s="32" t="str">
        <f>_xlfn.XLOOKUP(Ventes[[#This Row],[Product_Name]],Tab_Produits[Product_Line],Tab_Produits[ID_Product],"Choisir Votre Produit")</f>
        <v>ID_P Hom 0003</v>
      </c>
      <c r="D651" s="34" t="s">
        <v>512</v>
      </c>
      <c r="E651" s="34" t="str">
        <f>+Tab_Clients[[#This Row],[Client_Name]]</f>
        <v>Lakshmi Sharma</v>
      </c>
      <c r="F651" s="34" t="str">
        <f>_xlfn.XLOOKUP(Ventes[[#This Row],[Client_Name]],Tab_Clients[Client_Name],Tab_Clients[Customer Type],"Nouveau")</f>
        <v>Member</v>
      </c>
      <c r="G651" s="35">
        <v>4</v>
      </c>
      <c r="H651" s="36">
        <f>_xlfn.XLOOKUP(Ventes[[#This Row],[Product_Name]],Tab_Produits[Product_Line],Tab_Produits[Coût_Unitaire],"0")</f>
        <v>73.56</v>
      </c>
      <c r="I651" s="37">
        <f t="shared" si="21"/>
        <v>294.24</v>
      </c>
      <c r="J651" s="37">
        <f>IF(AND(WORKDAY(Ventes[[#This Row],[Sale_Date]],2)&gt;=5,Ventes[[#This Row],[Quantity]]&gt;=7,+Ventes[[#This Row],[Customer Type]]="Member"),-Ventes[[#This Row],[Prix_Vente]]*TX_Remise,0)</f>
        <v>0</v>
      </c>
      <c r="K651" s="37">
        <f>IF(AND(WEEKDAY(Ventes[[#This Row],[Sale_Date]],2)=7, Ventes[[#This Row],[Product_Price]]&gt;7), Ventes[[#This Row],[Prix_Vente]]*TauxMaj, 0)</f>
        <v>0</v>
      </c>
      <c r="L651" s="37">
        <f>SUM(Ventes[[#This Row],[Prix_Vente]:[Majoration]])</f>
        <v>294.24</v>
      </c>
      <c r="M651" s="37">
        <f xml:space="preserve"> Ventes[[#This Row],[Prix de Vente HT]]*Tx_TVA</f>
        <v>56.641200000000005</v>
      </c>
      <c r="N651" s="37">
        <f>+Ventes[[#This Row],[Prix de Vente HT]]+Ventes[[#This Row],[Montant TVA]]</f>
        <v>350.88120000000004</v>
      </c>
    </row>
    <row r="652" spans="1:14">
      <c r="A652" t="str">
        <f>IF(Ventes[[#This Row],[Sale_Date]]=Ventes[[#This Row],[Sale_Date]],"ID_V "&amp;TEXT(B652,"YYYY MMDD")&amp;"-"&amp;TEXT(ROW(),"000"),"ID…")</f>
        <v>ID_V YYYY 04DD-652</v>
      </c>
      <c r="B652" s="26">
        <f t="shared" si="20"/>
        <v>45409</v>
      </c>
      <c r="C652" t="str">
        <f>_xlfn.XLOOKUP(Ventes[[#This Row],[Product_Name]],Tab_Produits[Product_Line],Tab_Produits[ID_Product],"Choisir Votre Produit")</f>
        <v>ID_P Hea 0001</v>
      </c>
      <c r="D652" s="27" t="s">
        <v>510</v>
      </c>
      <c r="E652" s="27" t="str">
        <f>+Tab_Clients[[#This Row],[Client_Name]]</f>
        <v>Arjun Bansal</v>
      </c>
      <c r="F652" s="27" t="str">
        <f>_xlfn.XLOOKUP(Ventes[[#This Row],[Client_Name]],Tab_Clients[Client_Name],Tab_Clients[Customer Type],"Nouveau")</f>
        <v>Member</v>
      </c>
      <c r="G652" s="28">
        <v>7</v>
      </c>
      <c r="H652" s="6">
        <f>_xlfn.XLOOKUP(Ventes[[#This Row],[Product_Name]],Tab_Produits[Product_Line],Tab_Produits[Coût_Unitaire],"0")</f>
        <v>74.69</v>
      </c>
      <c r="I652" s="2">
        <f t="shared" si="21"/>
        <v>522.82999999999993</v>
      </c>
      <c r="J652" s="2">
        <f>IF(AND(WORKDAY(Ventes[[#This Row],[Sale_Date]],2)&gt;=5,Ventes[[#This Row],[Quantity]]&gt;=7,+Ventes[[#This Row],[Customer Type]]="Member"),-Ventes[[#This Row],[Prix_Vente]]*TX_Remise,0)</f>
        <v>-130.70749999999998</v>
      </c>
      <c r="K652" s="2">
        <f>IF(AND(WEEKDAY(Ventes[[#This Row],[Sale_Date]],2)=7, Ventes[[#This Row],[Product_Price]]&gt;7), Ventes[[#This Row],[Prix_Vente]]*TauxMaj, 0)</f>
        <v>0</v>
      </c>
      <c r="L652" s="2">
        <f>SUM(Ventes[[#This Row],[Prix_Vente]:[Majoration]])</f>
        <v>392.12249999999995</v>
      </c>
      <c r="M652" s="2">
        <f xml:space="preserve"> Ventes[[#This Row],[Prix de Vente HT]]*Tx_TVA</f>
        <v>75.483581249999986</v>
      </c>
      <c r="N652" s="2">
        <f>+Ventes[[#This Row],[Prix de Vente HT]]+Ventes[[#This Row],[Montant TVA]]</f>
        <v>467.60608124999993</v>
      </c>
    </row>
    <row r="653" spans="1:14">
      <c r="A653" t="str">
        <f>IF(Ventes[[#This Row],[Sale_Date]]=Ventes[[#This Row],[Sale_Date]],"ID_V "&amp;TEXT(B653,"YYYY MMDD")&amp;"-"&amp;TEXT(ROW(),"000"),"ID…")</f>
        <v>ID_V YYYY 04DD-653</v>
      </c>
      <c r="B653" s="26">
        <f t="shared" si="20"/>
        <v>45409</v>
      </c>
      <c r="C653" t="str">
        <f>_xlfn.XLOOKUP(Ventes[[#This Row],[Product_Name]],Tab_Produits[Product_Line],Tab_Produits[ID_Product],"Choisir Votre Produit")</f>
        <v>ID_P Foo 0004</v>
      </c>
      <c r="D653" s="27" t="s">
        <v>513</v>
      </c>
      <c r="E653" s="27" t="str">
        <f>+Tab_Clients[[#This Row],[Client_Name]]</f>
        <v>Pooja Mehta</v>
      </c>
      <c r="F653" s="27" t="str">
        <f>_xlfn.XLOOKUP(Ventes[[#This Row],[Client_Name]],Tab_Clients[Client_Name],Tab_Clients[Customer Type],"Nouveau")</f>
        <v>Normal</v>
      </c>
      <c r="G653" s="28">
        <v>10</v>
      </c>
      <c r="H653" s="6">
        <f>_xlfn.XLOOKUP(Ventes[[#This Row],[Product_Name]],Tab_Produits[Product_Line],Tab_Produits[Coût_Unitaire],"0")</f>
        <v>54.84</v>
      </c>
      <c r="I653" s="2">
        <f t="shared" si="21"/>
        <v>548.40000000000009</v>
      </c>
      <c r="J653" s="2">
        <f>IF(AND(WORKDAY(Ventes[[#This Row],[Sale_Date]],2)&gt;=5,Ventes[[#This Row],[Quantity]]&gt;=7,+Ventes[[#This Row],[Customer Type]]="Member"),-Ventes[[#This Row],[Prix_Vente]]*TX_Remise,0)</f>
        <v>0</v>
      </c>
      <c r="K653" s="2">
        <f>IF(AND(WEEKDAY(Ventes[[#This Row],[Sale_Date]],2)=7, Ventes[[#This Row],[Product_Price]]&gt;7), Ventes[[#This Row],[Prix_Vente]]*TauxMaj, 0)</f>
        <v>0</v>
      </c>
      <c r="L653" s="2">
        <f>SUM(Ventes[[#This Row],[Prix_Vente]:[Majoration]])</f>
        <v>548.40000000000009</v>
      </c>
      <c r="M653" s="2">
        <f xml:space="preserve"> Ventes[[#This Row],[Prix de Vente HT]]*Tx_TVA</f>
        <v>105.56700000000002</v>
      </c>
      <c r="N653" s="2">
        <f>+Ventes[[#This Row],[Prix de Vente HT]]+Ventes[[#This Row],[Montant TVA]]</f>
        <v>653.9670000000001</v>
      </c>
    </row>
    <row r="654" spans="1:14">
      <c r="A654" t="str">
        <f>IF(Ventes[[#This Row],[Sale_Date]]=Ventes[[#This Row],[Sale_Date]],"ID_V "&amp;TEXT(B654,"YYYY MMDD")&amp;"-"&amp;TEXT(ROW(),"000"),"ID…")</f>
        <v>ID_V YYYY 04DD-654</v>
      </c>
      <c r="B654" s="26">
        <f t="shared" si="20"/>
        <v>45410</v>
      </c>
      <c r="C654" t="str">
        <f>_xlfn.XLOOKUP(Ventes[[#This Row],[Product_Name]],Tab_Produits[Product_Line],Tab_Produits[ID_Product],"Choisir Votre Produit")</f>
        <v>ID_P Hom 0003</v>
      </c>
      <c r="D654" s="27" t="s">
        <v>512</v>
      </c>
      <c r="E654" s="27" t="str">
        <f>+Tab_Clients[[#This Row],[Client_Name]]</f>
        <v>Sunil Malhotra</v>
      </c>
      <c r="F654" s="27" t="str">
        <f>_xlfn.XLOOKUP(Ventes[[#This Row],[Client_Name]],Tab_Clients[Client_Name],Tab_Clients[Customer Type],"Nouveau")</f>
        <v>Member</v>
      </c>
      <c r="G654" s="28">
        <v>10</v>
      </c>
      <c r="H654" s="6">
        <f>_xlfn.XLOOKUP(Ventes[[#This Row],[Product_Name]],Tab_Produits[Product_Line],Tab_Produits[Coût_Unitaire],"0")</f>
        <v>73.56</v>
      </c>
      <c r="I654" s="2">
        <f t="shared" si="21"/>
        <v>735.6</v>
      </c>
      <c r="J654" s="2">
        <f>IF(AND(WORKDAY(Ventes[[#This Row],[Sale_Date]],2)&gt;=5,Ventes[[#This Row],[Quantity]]&gt;=7,+Ventes[[#This Row],[Customer Type]]="Member"),-Ventes[[#This Row],[Prix_Vente]]*TX_Remise,0)</f>
        <v>-183.9</v>
      </c>
      <c r="K654" s="2">
        <f>IF(AND(WEEKDAY(Ventes[[#This Row],[Sale_Date]],2)=7, Ventes[[#This Row],[Product_Price]]&gt;7), Ventes[[#This Row],[Prix_Vente]]*TauxMaj, 0)</f>
        <v>14.712000000000002</v>
      </c>
      <c r="L654" s="2">
        <f>SUM(Ventes[[#This Row],[Prix_Vente]:[Majoration]])</f>
        <v>566.41200000000003</v>
      </c>
      <c r="M654" s="2">
        <f xml:space="preserve"> Ventes[[#This Row],[Prix de Vente HT]]*Tx_TVA</f>
        <v>109.03431</v>
      </c>
      <c r="N654" s="2">
        <f>+Ventes[[#This Row],[Prix de Vente HT]]+Ventes[[#This Row],[Montant TVA]]</f>
        <v>675.44631000000004</v>
      </c>
    </row>
    <row r="655" spans="1:14">
      <c r="A655" t="str">
        <f>IF(Ventes[[#This Row],[Sale_Date]]=Ventes[[#This Row],[Sale_Date]],"ID_V "&amp;TEXT(B655,"YYYY MMDD")&amp;"-"&amp;TEXT(ROW(),"000"),"ID…")</f>
        <v>ID_V YYYY 04DD-655</v>
      </c>
      <c r="B655" s="26">
        <f t="shared" si="20"/>
        <v>45410</v>
      </c>
      <c r="C655" t="str">
        <f>_xlfn.XLOOKUP(Ventes[[#This Row],[Product_Name]],Tab_Produits[Product_Line],Tab_Produits[ID_Product],"Choisir Votre Produit")</f>
        <v>ID_P Hom 0003</v>
      </c>
      <c r="D655" s="27" t="s">
        <v>512</v>
      </c>
      <c r="E655" s="27" t="str">
        <f>+Tab_Clients[[#This Row],[Client_Name]]</f>
        <v>Karan Gupta</v>
      </c>
      <c r="F655" s="27" t="str">
        <f>_xlfn.XLOOKUP(Ventes[[#This Row],[Client_Name]],Tab_Clients[Client_Name],Tab_Clients[Customer Type],"Nouveau")</f>
        <v>Member</v>
      </c>
      <c r="G655" s="28">
        <v>1</v>
      </c>
      <c r="H655" s="6">
        <f>_xlfn.XLOOKUP(Ventes[[#This Row],[Product_Name]],Tab_Produits[Product_Line],Tab_Produits[Coût_Unitaire],"0")</f>
        <v>73.56</v>
      </c>
      <c r="I655" s="2">
        <f t="shared" si="21"/>
        <v>73.56</v>
      </c>
      <c r="J655" s="2">
        <f>IF(AND(WORKDAY(Ventes[[#This Row],[Sale_Date]],2)&gt;=5,Ventes[[#This Row],[Quantity]]&gt;=7,+Ventes[[#This Row],[Customer Type]]="Member"),-Ventes[[#This Row],[Prix_Vente]]*TX_Remise,0)</f>
        <v>0</v>
      </c>
      <c r="K655" s="2">
        <f>IF(AND(WEEKDAY(Ventes[[#This Row],[Sale_Date]],2)=7, Ventes[[#This Row],[Product_Price]]&gt;7), Ventes[[#This Row],[Prix_Vente]]*TauxMaj, 0)</f>
        <v>1.4712000000000001</v>
      </c>
      <c r="L655" s="2">
        <f>SUM(Ventes[[#This Row],[Prix_Vente]:[Majoration]])</f>
        <v>75.031199999999998</v>
      </c>
      <c r="M655" s="2">
        <f xml:space="preserve"> Ventes[[#This Row],[Prix de Vente HT]]*Tx_TVA</f>
        <v>14.443505999999999</v>
      </c>
      <c r="N655" s="2">
        <f>+Ventes[[#This Row],[Prix de Vente HT]]+Ventes[[#This Row],[Montant TVA]]</f>
        <v>89.474705999999998</v>
      </c>
    </row>
    <row r="656" spans="1:14">
      <c r="A656" t="str">
        <f>IF(Ventes[[#This Row],[Sale_Date]]=Ventes[[#This Row],[Sale_Date]],"ID_V "&amp;TEXT(B656,"YYYY MMDD")&amp;"-"&amp;TEXT(ROW(),"000"),"ID…")</f>
        <v>ID_V YYYY 04DD-656</v>
      </c>
      <c r="B656" s="26">
        <f t="shared" si="20"/>
        <v>45410</v>
      </c>
      <c r="C656" t="str">
        <f>_xlfn.XLOOKUP(Ventes[[#This Row],[Product_Name]],Tab_Produits[Product_Line],Tab_Produits[ID_Product],"Choisir Votre Produit")</f>
        <v>ID_P Hea 0001</v>
      </c>
      <c r="D656" s="27" t="s">
        <v>510</v>
      </c>
      <c r="E656" s="27" t="str">
        <f>+Tab_Clients[[#This Row],[Client_Name]]</f>
        <v>Karan Rao</v>
      </c>
      <c r="F656" s="27" t="str">
        <f>_xlfn.XLOOKUP(Ventes[[#This Row],[Client_Name]],Tab_Clients[Client_Name],Tab_Clients[Customer Type],"Nouveau")</f>
        <v>Member</v>
      </c>
      <c r="G656" s="28">
        <v>6</v>
      </c>
      <c r="H656" s="6">
        <f>_xlfn.XLOOKUP(Ventes[[#This Row],[Product_Name]],Tab_Produits[Product_Line],Tab_Produits[Coût_Unitaire],"0")</f>
        <v>74.69</v>
      </c>
      <c r="I656" s="2">
        <f t="shared" si="21"/>
        <v>448.14</v>
      </c>
      <c r="J656" s="2">
        <f>IF(AND(WORKDAY(Ventes[[#This Row],[Sale_Date]],2)&gt;=5,Ventes[[#This Row],[Quantity]]&gt;=7,+Ventes[[#This Row],[Customer Type]]="Member"),-Ventes[[#This Row],[Prix_Vente]]*TX_Remise,0)</f>
        <v>0</v>
      </c>
      <c r="K656" s="2">
        <f>IF(AND(WEEKDAY(Ventes[[#This Row],[Sale_Date]],2)=7, Ventes[[#This Row],[Product_Price]]&gt;7), Ventes[[#This Row],[Prix_Vente]]*TauxMaj, 0)</f>
        <v>8.9627999999999997</v>
      </c>
      <c r="L656" s="2">
        <f>SUM(Ventes[[#This Row],[Prix_Vente]:[Majoration]])</f>
        <v>457.1028</v>
      </c>
      <c r="M656" s="2">
        <f xml:space="preserve"> Ventes[[#This Row],[Prix de Vente HT]]*Tx_TVA</f>
        <v>87.992289</v>
      </c>
      <c r="N656" s="2">
        <f>+Ventes[[#This Row],[Prix de Vente HT]]+Ventes[[#This Row],[Montant TVA]]</f>
        <v>545.09508900000003</v>
      </c>
    </row>
    <row r="657" spans="1:14">
      <c r="A657" t="str">
        <f>IF(Ventes[[#This Row],[Sale_Date]]=Ventes[[#This Row],[Sale_Date]],"ID_V "&amp;TEXT(B657,"YYYY MMDD")&amp;"-"&amp;TEXT(ROW(),"000"),"ID…")</f>
        <v>ID_V YYYY 04DD-657</v>
      </c>
      <c r="B657" s="26">
        <f t="shared" si="20"/>
        <v>45410</v>
      </c>
      <c r="C657" t="str">
        <f>_xlfn.XLOOKUP(Ventes[[#This Row],[Product_Name]],Tab_Produits[Product_Line],Tab_Produits[ID_Product],"Choisir Votre Produit")</f>
        <v>ID_P Foo 0004</v>
      </c>
      <c r="D657" s="27" t="s">
        <v>513</v>
      </c>
      <c r="E657" s="27" t="str">
        <f>+Tab_Clients[[#This Row],[Client_Name]]</f>
        <v>Isha Sharma</v>
      </c>
      <c r="F657" s="27" t="str">
        <f>_xlfn.XLOOKUP(Ventes[[#This Row],[Client_Name]],Tab_Clients[Client_Name],Tab_Clients[Customer Type],"Nouveau")</f>
        <v>Normal</v>
      </c>
      <c r="G657" s="28">
        <v>5</v>
      </c>
      <c r="H657" s="6">
        <f>_xlfn.XLOOKUP(Ventes[[#This Row],[Product_Name]],Tab_Produits[Product_Line],Tab_Produits[Coût_Unitaire],"0")</f>
        <v>54.84</v>
      </c>
      <c r="I657" s="2">
        <f t="shared" si="21"/>
        <v>274.20000000000005</v>
      </c>
      <c r="J657" s="2">
        <f>IF(AND(WORKDAY(Ventes[[#This Row],[Sale_Date]],2)&gt;=5,Ventes[[#This Row],[Quantity]]&gt;=7,+Ventes[[#This Row],[Customer Type]]="Member"),-Ventes[[#This Row],[Prix_Vente]]*TX_Remise,0)</f>
        <v>0</v>
      </c>
      <c r="K657" s="2">
        <f>IF(AND(WEEKDAY(Ventes[[#This Row],[Sale_Date]],2)=7, Ventes[[#This Row],[Product_Price]]&gt;7), Ventes[[#This Row],[Prix_Vente]]*TauxMaj, 0)</f>
        <v>5.4840000000000009</v>
      </c>
      <c r="L657" s="2">
        <f>SUM(Ventes[[#This Row],[Prix_Vente]:[Majoration]])</f>
        <v>279.68400000000003</v>
      </c>
      <c r="M657" s="2">
        <f xml:space="preserve"> Ventes[[#This Row],[Prix de Vente HT]]*Tx_TVA</f>
        <v>53.839170000000003</v>
      </c>
      <c r="N657" s="2">
        <f>+Ventes[[#This Row],[Prix de Vente HT]]+Ventes[[#This Row],[Montant TVA]]</f>
        <v>333.52317000000005</v>
      </c>
    </row>
    <row r="658" spans="1:14">
      <c r="A658" t="str">
        <f>IF(Ventes[[#This Row],[Sale_Date]]=Ventes[[#This Row],[Sale_Date]],"ID_V "&amp;TEXT(B658,"YYYY MMDD")&amp;"-"&amp;TEXT(ROW(),"000"),"ID…")</f>
        <v>ID_V YYYY 04DD-658</v>
      </c>
      <c r="B658" s="26">
        <f t="shared" si="20"/>
        <v>45411</v>
      </c>
      <c r="C658" t="str">
        <f>_xlfn.XLOOKUP(Ventes[[#This Row],[Product_Name]],Tab_Produits[Product_Line],Tab_Produits[ID_Product],"Choisir Votre Produit")</f>
        <v>ID_P Hom 0003</v>
      </c>
      <c r="D658" s="27" t="s">
        <v>512</v>
      </c>
      <c r="E658" s="27" t="str">
        <f>+Tab_Clients[[#This Row],[Client_Name]]</f>
        <v>Lakshmi Mehta</v>
      </c>
      <c r="F658" s="27" t="str">
        <f>_xlfn.XLOOKUP(Ventes[[#This Row],[Client_Name]],Tab_Clients[Client_Name],Tab_Clients[Customer Type],"Nouveau")</f>
        <v>Normal</v>
      </c>
      <c r="G658" s="28">
        <v>1</v>
      </c>
      <c r="H658" s="6">
        <f>_xlfn.XLOOKUP(Ventes[[#This Row],[Product_Name]],Tab_Produits[Product_Line],Tab_Produits[Coût_Unitaire],"0")</f>
        <v>73.56</v>
      </c>
      <c r="I658" s="2">
        <f t="shared" si="21"/>
        <v>73.56</v>
      </c>
      <c r="J658" s="2">
        <f>IF(AND(WORKDAY(Ventes[[#This Row],[Sale_Date]],2)&gt;=5,Ventes[[#This Row],[Quantity]]&gt;=7,+Ventes[[#This Row],[Customer Type]]="Member"),-Ventes[[#This Row],[Prix_Vente]]*TX_Remise,0)</f>
        <v>0</v>
      </c>
      <c r="K658" s="2">
        <f>IF(AND(WEEKDAY(Ventes[[#This Row],[Sale_Date]],2)=7, Ventes[[#This Row],[Product_Price]]&gt;7), Ventes[[#This Row],[Prix_Vente]]*TauxMaj, 0)</f>
        <v>0</v>
      </c>
      <c r="L658" s="2">
        <f>SUM(Ventes[[#This Row],[Prix_Vente]:[Majoration]])</f>
        <v>73.56</v>
      </c>
      <c r="M658" s="2">
        <f xml:space="preserve"> Ventes[[#This Row],[Prix de Vente HT]]*Tx_TVA</f>
        <v>14.160300000000001</v>
      </c>
      <c r="N658" s="2">
        <f>+Ventes[[#This Row],[Prix de Vente HT]]+Ventes[[#This Row],[Montant TVA]]</f>
        <v>87.720300000000009</v>
      </c>
    </row>
    <row r="659" spans="1:14">
      <c r="A659" t="str">
        <f>IF(Ventes[[#This Row],[Sale_Date]]=Ventes[[#This Row],[Sale_Date]],"ID_V "&amp;TEXT(B659,"YYYY MMDD")&amp;"-"&amp;TEXT(ROW(),"000"),"ID…")</f>
        <v>ID_V YYYY 04DD-659</v>
      </c>
      <c r="B659" s="26">
        <f t="shared" si="20"/>
        <v>45411</v>
      </c>
      <c r="C659" t="str">
        <f>_xlfn.XLOOKUP(Ventes[[#This Row],[Product_Name]],Tab_Produits[Product_Line],Tab_Produits[ID_Product],"Choisir Votre Produit")</f>
        <v>ID_P Foo 0004</v>
      </c>
      <c r="D659" s="27" t="s">
        <v>513</v>
      </c>
      <c r="E659" s="27" t="str">
        <f>+Tab_Clients[[#This Row],[Client_Name]]</f>
        <v>Aditya Patel</v>
      </c>
      <c r="F659" s="27" t="str">
        <f>_xlfn.XLOOKUP(Ventes[[#This Row],[Client_Name]],Tab_Clients[Client_Name],Tab_Clients[Customer Type],"Nouveau")</f>
        <v>Member</v>
      </c>
      <c r="G659" s="28">
        <v>10</v>
      </c>
      <c r="H659" s="6">
        <f>_xlfn.XLOOKUP(Ventes[[#This Row],[Product_Name]],Tab_Produits[Product_Line],Tab_Produits[Coût_Unitaire],"0")</f>
        <v>54.84</v>
      </c>
      <c r="I659" s="2">
        <f t="shared" si="21"/>
        <v>548.40000000000009</v>
      </c>
      <c r="J659" s="2">
        <f>IF(AND(WORKDAY(Ventes[[#This Row],[Sale_Date]],2)&gt;=5,Ventes[[#This Row],[Quantity]]&gt;=7,+Ventes[[#This Row],[Customer Type]]="Member"),-Ventes[[#This Row],[Prix_Vente]]*TX_Remise,0)</f>
        <v>-137.10000000000002</v>
      </c>
      <c r="K659" s="2">
        <f>IF(AND(WEEKDAY(Ventes[[#This Row],[Sale_Date]],2)=7, Ventes[[#This Row],[Product_Price]]&gt;7), Ventes[[#This Row],[Prix_Vente]]*TauxMaj, 0)</f>
        <v>0</v>
      </c>
      <c r="L659" s="2">
        <f>SUM(Ventes[[#This Row],[Prix_Vente]:[Majoration]])</f>
        <v>411.30000000000007</v>
      </c>
      <c r="M659" s="2">
        <f xml:space="preserve"> Ventes[[#This Row],[Prix de Vente HT]]*Tx_TVA</f>
        <v>79.17525000000002</v>
      </c>
      <c r="N659" s="2">
        <f>+Ventes[[#This Row],[Prix de Vente HT]]+Ventes[[#This Row],[Montant TVA]]</f>
        <v>490.47525000000007</v>
      </c>
    </row>
    <row r="660" spans="1:14">
      <c r="A660" t="str">
        <f>IF(Ventes[[#This Row],[Sale_Date]]=Ventes[[#This Row],[Sale_Date]],"ID_V "&amp;TEXT(B660,"YYYY MMDD")&amp;"-"&amp;TEXT(ROW(),"000"),"ID…")</f>
        <v>ID_V YYYY 04DD-660</v>
      </c>
      <c r="B660" s="26">
        <f t="shared" si="20"/>
        <v>45411</v>
      </c>
      <c r="C660" t="str">
        <f>_xlfn.XLOOKUP(Ventes[[#This Row],[Product_Name]],Tab_Produits[Product_Line],Tab_Produits[ID_Product],"Choisir Votre Produit")</f>
        <v>ID_P Hom 0003</v>
      </c>
      <c r="D660" s="27" t="s">
        <v>512</v>
      </c>
      <c r="E660" s="27" t="str">
        <f>+Tab_Clients[[#This Row],[Client_Name]]</f>
        <v>Aarav Agarwal</v>
      </c>
      <c r="F660" s="27" t="str">
        <f>_xlfn.XLOOKUP(Ventes[[#This Row],[Client_Name]],Tab_Clients[Client_Name],Tab_Clients[Customer Type],"Nouveau")</f>
        <v>Member</v>
      </c>
      <c r="G660" s="28">
        <v>7</v>
      </c>
      <c r="H660" s="6">
        <f>_xlfn.XLOOKUP(Ventes[[#This Row],[Product_Name]],Tab_Produits[Product_Line],Tab_Produits[Coût_Unitaire],"0")</f>
        <v>73.56</v>
      </c>
      <c r="I660" s="2">
        <f t="shared" si="21"/>
        <v>514.92000000000007</v>
      </c>
      <c r="J660" s="2">
        <f>IF(AND(WORKDAY(Ventes[[#This Row],[Sale_Date]],2)&gt;=5,Ventes[[#This Row],[Quantity]]&gt;=7,+Ventes[[#This Row],[Customer Type]]="Member"),-Ventes[[#This Row],[Prix_Vente]]*TX_Remise,0)</f>
        <v>-128.73000000000002</v>
      </c>
      <c r="K660" s="2">
        <f>IF(AND(WEEKDAY(Ventes[[#This Row],[Sale_Date]],2)=7, Ventes[[#This Row],[Product_Price]]&gt;7), Ventes[[#This Row],[Prix_Vente]]*TauxMaj, 0)</f>
        <v>0</v>
      </c>
      <c r="L660" s="2">
        <f>SUM(Ventes[[#This Row],[Prix_Vente]:[Majoration]])</f>
        <v>386.19000000000005</v>
      </c>
      <c r="M660" s="2">
        <f xml:space="preserve"> Ventes[[#This Row],[Prix de Vente HT]]*Tx_TVA</f>
        <v>74.341575000000006</v>
      </c>
      <c r="N660" s="2">
        <f>+Ventes[[#This Row],[Prix de Vente HT]]+Ventes[[#This Row],[Montant TVA]]</f>
        <v>460.53157500000009</v>
      </c>
    </row>
    <row r="661" spans="1:14">
      <c r="A661" t="str">
        <f>IF(Ventes[[#This Row],[Sale_Date]]=Ventes[[#This Row],[Sale_Date]],"ID_V "&amp;TEXT(B661,"YYYY MMDD")&amp;"-"&amp;TEXT(ROW(),"000"),"ID…")</f>
        <v>ID_V YYYY 04DD-661</v>
      </c>
      <c r="B661" s="26">
        <f t="shared" si="20"/>
        <v>45411</v>
      </c>
      <c r="C661" t="str">
        <f>_xlfn.XLOOKUP(Ventes[[#This Row],[Product_Name]],Tab_Produits[Product_Line],Tab_Produits[ID_Product],"Choisir Votre Produit")</f>
        <v>ID_P Hom 0003</v>
      </c>
      <c r="D661" s="27" t="s">
        <v>512</v>
      </c>
      <c r="E661" s="27" t="str">
        <f>+Tab_Clients[[#This Row],[Client_Name]]</f>
        <v>Pooja Kapoor</v>
      </c>
      <c r="F661" s="27" t="str">
        <f>_xlfn.XLOOKUP(Ventes[[#This Row],[Client_Name]],Tab_Clients[Client_Name],Tab_Clients[Customer Type],"Nouveau")</f>
        <v>Normal</v>
      </c>
      <c r="G661" s="28">
        <v>10</v>
      </c>
      <c r="H661" s="6">
        <f>_xlfn.XLOOKUP(Ventes[[#This Row],[Product_Name]],Tab_Produits[Product_Line],Tab_Produits[Coût_Unitaire],"0")</f>
        <v>73.56</v>
      </c>
      <c r="I661" s="2">
        <f t="shared" si="21"/>
        <v>735.6</v>
      </c>
      <c r="J661" s="2">
        <f>IF(AND(WORKDAY(Ventes[[#This Row],[Sale_Date]],2)&gt;=5,Ventes[[#This Row],[Quantity]]&gt;=7,+Ventes[[#This Row],[Customer Type]]="Member"),-Ventes[[#This Row],[Prix_Vente]]*TX_Remise,0)</f>
        <v>0</v>
      </c>
      <c r="K661" s="2">
        <f>IF(AND(WEEKDAY(Ventes[[#This Row],[Sale_Date]],2)=7, Ventes[[#This Row],[Product_Price]]&gt;7), Ventes[[#This Row],[Prix_Vente]]*TauxMaj, 0)</f>
        <v>0</v>
      </c>
      <c r="L661" s="2">
        <f>SUM(Ventes[[#This Row],[Prix_Vente]:[Majoration]])</f>
        <v>735.6</v>
      </c>
      <c r="M661" s="2">
        <f xml:space="preserve"> Ventes[[#This Row],[Prix de Vente HT]]*Tx_TVA</f>
        <v>141.60300000000001</v>
      </c>
      <c r="N661" s="2">
        <f>+Ventes[[#This Row],[Prix de Vente HT]]+Ventes[[#This Row],[Montant TVA]]</f>
        <v>877.20299999999997</v>
      </c>
    </row>
    <row r="662" spans="1:14">
      <c r="A662" t="str">
        <f>IF(Ventes[[#This Row],[Sale_Date]]=Ventes[[#This Row],[Sale_Date]],"ID_V "&amp;TEXT(B662,"YYYY MMDD")&amp;"-"&amp;TEXT(ROW(),"000"),"ID…")</f>
        <v>ID_V YYYY 04DD-662</v>
      </c>
      <c r="B662" s="26">
        <f t="shared" si="20"/>
        <v>45412</v>
      </c>
      <c r="C662" t="str">
        <f>_xlfn.XLOOKUP(Ventes[[#This Row],[Product_Name]],Tab_Produits[Product_Line],Tab_Produits[ID_Product],"Choisir Votre Produit")</f>
        <v>ID_P Hea 0001</v>
      </c>
      <c r="D662" s="27" t="s">
        <v>510</v>
      </c>
      <c r="E662" s="27" t="str">
        <f>+Tab_Clients[[#This Row],[Client_Name]]</f>
        <v>Karan Mehta</v>
      </c>
      <c r="F662" s="27" t="str">
        <f>_xlfn.XLOOKUP(Ventes[[#This Row],[Client_Name]],Tab_Clients[Client_Name],Tab_Clients[Customer Type],"Nouveau")</f>
        <v>Member</v>
      </c>
      <c r="G662" s="28">
        <v>4</v>
      </c>
      <c r="H662" s="6">
        <f>_xlfn.XLOOKUP(Ventes[[#This Row],[Product_Name]],Tab_Produits[Product_Line],Tab_Produits[Coût_Unitaire],"0")</f>
        <v>74.69</v>
      </c>
      <c r="I662" s="2">
        <f t="shared" si="21"/>
        <v>298.76</v>
      </c>
      <c r="J662" s="2">
        <f>IF(AND(WORKDAY(Ventes[[#This Row],[Sale_Date]],2)&gt;=5,Ventes[[#This Row],[Quantity]]&gt;=7,+Ventes[[#This Row],[Customer Type]]="Member"),-Ventes[[#This Row],[Prix_Vente]]*TX_Remise,0)</f>
        <v>0</v>
      </c>
      <c r="K662" s="2">
        <f>IF(AND(WEEKDAY(Ventes[[#This Row],[Sale_Date]],2)=7, Ventes[[#This Row],[Product_Price]]&gt;7), Ventes[[#This Row],[Prix_Vente]]*TauxMaj, 0)</f>
        <v>0</v>
      </c>
      <c r="L662" s="2">
        <f>SUM(Ventes[[#This Row],[Prix_Vente]:[Majoration]])</f>
        <v>298.76</v>
      </c>
      <c r="M662" s="2">
        <f xml:space="preserve"> Ventes[[#This Row],[Prix de Vente HT]]*Tx_TVA</f>
        <v>57.511299999999999</v>
      </c>
      <c r="N662" s="2">
        <f>+Ventes[[#This Row],[Prix de Vente HT]]+Ventes[[#This Row],[Montant TVA]]</f>
        <v>356.2713</v>
      </c>
    </row>
    <row r="663" spans="1:14">
      <c r="A663" t="str">
        <f>IF(Ventes[[#This Row],[Sale_Date]]=Ventes[[#This Row],[Sale_Date]],"ID_V "&amp;TEXT(B663,"YYYY MMDD")&amp;"-"&amp;TEXT(ROW(),"000"),"ID…")</f>
        <v>ID_V YYYY 04DD-663</v>
      </c>
      <c r="B663" s="26">
        <f t="shared" si="20"/>
        <v>45412</v>
      </c>
      <c r="C663" t="str">
        <f>_xlfn.XLOOKUP(Ventes[[#This Row],[Product_Name]],Tab_Produits[Product_Line],Tab_Produits[ID_Product],"Choisir Votre Produit")</f>
        <v>ID_P Foo 0004</v>
      </c>
      <c r="D663" s="27" t="s">
        <v>513</v>
      </c>
      <c r="E663" s="27" t="str">
        <f>+Tab_Clients[[#This Row],[Client_Name]]</f>
        <v>Vikram Iyer</v>
      </c>
      <c r="F663" s="27" t="str">
        <f>_xlfn.XLOOKUP(Ventes[[#This Row],[Client_Name]],Tab_Clients[Client_Name],Tab_Clients[Customer Type],"Nouveau")</f>
        <v>Normal</v>
      </c>
      <c r="G663" s="28">
        <v>6</v>
      </c>
      <c r="H663" s="6">
        <f>_xlfn.XLOOKUP(Ventes[[#This Row],[Product_Name]],Tab_Produits[Product_Line],Tab_Produits[Coût_Unitaire],"0")</f>
        <v>54.84</v>
      </c>
      <c r="I663" s="2">
        <f t="shared" si="21"/>
        <v>329.04</v>
      </c>
      <c r="J663" s="2">
        <f>IF(AND(WORKDAY(Ventes[[#This Row],[Sale_Date]],2)&gt;=5,Ventes[[#This Row],[Quantity]]&gt;=7,+Ventes[[#This Row],[Customer Type]]="Member"),-Ventes[[#This Row],[Prix_Vente]]*TX_Remise,0)</f>
        <v>0</v>
      </c>
      <c r="K663" s="2">
        <f>IF(AND(WEEKDAY(Ventes[[#This Row],[Sale_Date]],2)=7, Ventes[[#This Row],[Product_Price]]&gt;7), Ventes[[#This Row],[Prix_Vente]]*TauxMaj, 0)</f>
        <v>0</v>
      </c>
      <c r="L663" s="2">
        <f>SUM(Ventes[[#This Row],[Prix_Vente]:[Majoration]])</f>
        <v>329.04</v>
      </c>
      <c r="M663" s="2">
        <f xml:space="preserve"> Ventes[[#This Row],[Prix de Vente HT]]*Tx_TVA</f>
        <v>63.340200000000003</v>
      </c>
      <c r="N663" s="2">
        <f>+Ventes[[#This Row],[Prix de Vente HT]]+Ventes[[#This Row],[Montant TVA]]</f>
        <v>392.3802</v>
      </c>
    </row>
    <row r="664" spans="1:14">
      <c r="A664" t="str">
        <f>IF(Ventes[[#This Row],[Sale_Date]]=Ventes[[#This Row],[Sale_Date]],"ID_V "&amp;TEXT(B664,"YYYY MMDD")&amp;"-"&amp;TEXT(ROW(),"000"),"ID…")</f>
        <v>ID_V YYYY 04DD-664</v>
      </c>
      <c r="B664" s="26">
        <f t="shared" si="20"/>
        <v>45412</v>
      </c>
      <c r="C664" t="str">
        <f>_xlfn.XLOOKUP(Ventes[[#This Row],[Product_Name]],Tab_Produits[Product_Line],Tab_Produits[ID_Product],"Choisir Votre Produit")</f>
        <v>ID_P Hom 0003</v>
      </c>
      <c r="D664" s="27" t="s">
        <v>512</v>
      </c>
      <c r="E664" s="27" t="str">
        <f>+Tab_Clients[[#This Row],[Client_Name]]</f>
        <v>Sanjay Nair</v>
      </c>
      <c r="F664" s="27" t="str">
        <f>_xlfn.XLOOKUP(Ventes[[#This Row],[Client_Name]],Tab_Clients[Client_Name],Tab_Clients[Customer Type],"Nouveau")</f>
        <v>Normal</v>
      </c>
      <c r="G664" s="28">
        <v>4</v>
      </c>
      <c r="H664" s="6">
        <f>_xlfn.XLOOKUP(Ventes[[#This Row],[Product_Name]],Tab_Produits[Product_Line],Tab_Produits[Coût_Unitaire],"0")</f>
        <v>73.56</v>
      </c>
      <c r="I664" s="2">
        <f t="shared" si="21"/>
        <v>294.24</v>
      </c>
      <c r="J664" s="2">
        <f>IF(AND(WORKDAY(Ventes[[#This Row],[Sale_Date]],2)&gt;=5,Ventes[[#This Row],[Quantity]]&gt;=7,+Ventes[[#This Row],[Customer Type]]="Member"),-Ventes[[#This Row],[Prix_Vente]]*TX_Remise,0)</f>
        <v>0</v>
      </c>
      <c r="K664" s="2">
        <f>IF(AND(WEEKDAY(Ventes[[#This Row],[Sale_Date]],2)=7, Ventes[[#This Row],[Product_Price]]&gt;7), Ventes[[#This Row],[Prix_Vente]]*TauxMaj, 0)</f>
        <v>0</v>
      </c>
      <c r="L664" s="2">
        <f>SUM(Ventes[[#This Row],[Prix_Vente]:[Majoration]])</f>
        <v>294.24</v>
      </c>
      <c r="M664" s="2">
        <f xml:space="preserve"> Ventes[[#This Row],[Prix de Vente HT]]*Tx_TVA</f>
        <v>56.641200000000005</v>
      </c>
      <c r="N664" s="2">
        <f>+Ventes[[#This Row],[Prix de Vente HT]]+Ventes[[#This Row],[Montant TVA]]</f>
        <v>350.88120000000004</v>
      </c>
    </row>
    <row r="665" spans="1:14">
      <c r="A665" t="str">
        <f>IF(Ventes[[#This Row],[Sale_Date]]=Ventes[[#This Row],[Sale_Date]],"ID_V "&amp;TEXT(B665,"YYYY MMDD")&amp;"-"&amp;TEXT(ROW(),"000"),"ID…")</f>
        <v>ID_V YYYY 04DD-665</v>
      </c>
      <c r="B665" s="26">
        <f t="shared" si="20"/>
        <v>45412</v>
      </c>
      <c r="C665" t="str">
        <f>_xlfn.XLOOKUP(Ventes[[#This Row],[Product_Name]],Tab_Produits[Product_Line],Tab_Produits[ID_Product],"Choisir Votre Produit")</f>
        <v>ID_P Hom 0003</v>
      </c>
      <c r="D665" s="27" t="s">
        <v>512</v>
      </c>
      <c r="E665" s="27" t="str">
        <f>+Tab_Clients[[#This Row],[Client_Name]]</f>
        <v>Vikram Sharma</v>
      </c>
      <c r="F665" s="27" t="str">
        <f>_xlfn.XLOOKUP(Ventes[[#This Row],[Client_Name]],Tab_Clients[Client_Name],Tab_Clients[Customer Type],"Nouveau")</f>
        <v>Normal</v>
      </c>
      <c r="G665" s="28">
        <v>2</v>
      </c>
      <c r="H665" s="6">
        <f>_xlfn.XLOOKUP(Ventes[[#This Row],[Product_Name]],Tab_Produits[Product_Line],Tab_Produits[Coût_Unitaire],"0")</f>
        <v>73.56</v>
      </c>
      <c r="I665" s="2">
        <f t="shared" si="21"/>
        <v>147.12</v>
      </c>
      <c r="J665" s="2">
        <f>IF(AND(WORKDAY(Ventes[[#This Row],[Sale_Date]],2)&gt;=5,Ventes[[#This Row],[Quantity]]&gt;=7,+Ventes[[#This Row],[Customer Type]]="Member"),-Ventes[[#This Row],[Prix_Vente]]*TX_Remise,0)</f>
        <v>0</v>
      </c>
      <c r="K665" s="2">
        <f>IF(AND(WEEKDAY(Ventes[[#This Row],[Sale_Date]],2)=7, Ventes[[#This Row],[Product_Price]]&gt;7), Ventes[[#This Row],[Prix_Vente]]*TauxMaj, 0)</f>
        <v>0</v>
      </c>
      <c r="L665" s="2">
        <f>SUM(Ventes[[#This Row],[Prix_Vente]:[Majoration]])</f>
        <v>147.12</v>
      </c>
      <c r="M665" s="2">
        <f xml:space="preserve"> Ventes[[#This Row],[Prix de Vente HT]]*Tx_TVA</f>
        <v>28.320600000000002</v>
      </c>
      <c r="N665" s="2">
        <f>+Ventes[[#This Row],[Prix de Vente HT]]+Ventes[[#This Row],[Montant TVA]]</f>
        <v>175.44060000000002</v>
      </c>
    </row>
    <row r="666" spans="1:14">
      <c r="A666" t="str">
        <f>IF(Ventes[[#This Row],[Sale_Date]]=Ventes[[#This Row],[Sale_Date]],"ID_V "&amp;TEXT(B666,"YYYY MMDD")&amp;"-"&amp;TEXT(ROW(),"000"),"ID…")</f>
        <v>ID_V YYYY 05DD-666</v>
      </c>
      <c r="B666" s="26">
        <f t="shared" si="20"/>
        <v>45413</v>
      </c>
      <c r="C666" t="str">
        <f>_xlfn.XLOOKUP(Ventes[[#This Row],[Product_Name]],Tab_Produits[Product_Line],Tab_Produits[ID_Product],"Choisir Votre Produit")</f>
        <v>ID_P Hea 0001</v>
      </c>
      <c r="D666" s="27" t="s">
        <v>510</v>
      </c>
      <c r="E666" s="27" t="str">
        <f>+Tab_Clients[[#This Row],[Client_Name]]</f>
        <v>Manish Banerjee</v>
      </c>
      <c r="F666" s="27" t="str">
        <f>_xlfn.XLOOKUP(Ventes[[#This Row],[Client_Name]],Tab_Clients[Client_Name],Tab_Clients[Customer Type],"Nouveau")</f>
        <v>Member</v>
      </c>
      <c r="G666" s="28">
        <v>1</v>
      </c>
      <c r="H666" s="6">
        <f>_xlfn.XLOOKUP(Ventes[[#This Row],[Product_Name]],Tab_Produits[Product_Line],Tab_Produits[Coût_Unitaire],"0")</f>
        <v>74.69</v>
      </c>
      <c r="I666" s="2">
        <f t="shared" si="21"/>
        <v>74.69</v>
      </c>
      <c r="J666" s="2">
        <f>IF(AND(WORKDAY(Ventes[[#This Row],[Sale_Date]],2)&gt;=5,Ventes[[#This Row],[Quantity]]&gt;=7,+Ventes[[#This Row],[Customer Type]]="Member"),-Ventes[[#This Row],[Prix_Vente]]*TX_Remise,0)</f>
        <v>0</v>
      </c>
      <c r="K666" s="2">
        <f>IF(AND(WEEKDAY(Ventes[[#This Row],[Sale_Date]],2)=7, Ventes[[#This Row],[Product_Price]]&gt;7), Ventes[[#This Row],[Prix_Vente]]*TauxMaj, 0)</f>
        <v>0</v>
      </c>
      <c r="L666" s="2">
        <f>SUM(Ventes[[#This Row],[Prix_Vente]:[Majoration]])</f>
        <v>74.69</v>
      </c>
      <c r="M666" s="2">
        <f xml:space="preserve"> Ventes[[#This Row],[Prix de Vente HT]]*Tx_TVA</f>
        <v>14.377825</v>
      </c>
      <c r="N666" s="2">
        <f>+Ventes[[#This Row],[Prix de Vente HT]]+Ventes[[#This Row],[Montant TVA]]</f>
        <v>89.067824999999999</v>
      </c>
    </row>
    <row r="667" spans="1:14">
      <c r="A667" t="str">
        <f>IF(Ventes[[#This Row],[Sale_Date]]=Ventes[[#This Row],[Sale_Date]],"ID_V "&amp;TEXT(B667,"YYYY MMDD")&amp;"-"&amp;TEXT(ROW(),"000"),"ID…")</f>
        <v>ID_V YYYY 05DD-667</v>
      </c>
      <c r="B667" s="26">
        <f t="shared" si="20"/>
        <v>45413</v>
      </c>
      <c r="C667" t="str">
        <f>_xlfn.XLOOKUP(Ventes[[#This Row],[Product_Name]],Tab_Produits[Product_Line],Tab_Produits[ID_Product],"Choisir Votre Produit")</f>
        <v>ID_P Foo 0004</v>
      </c>
      <c r="D667" s="27" t="s">
        <v>513</v>
      </c>
      <c r="E667" s="27" t="str">
        <f>+Tab_Clients[[#This Row],[Client_Name]]</f>
        <v>Lakshmi Singh</v>
      </c>
      <c r="F667" s="27" t="str">
        <f>_xlfn.XLOOKUP(Ventes[[#This Row],[Client_Name]],Tab_Clients[Client_Name],Tab_Clients[Customer Type],"Nouveau")</f>
        <v>Normal</v>
      </c>
      <c r="G667" s="28">
        <v>1</v>
      </c>
      <c r="H667" s="6">
        <f>_xlfn.XLOOKUP(Ventes[[#This Row],[Product_Name]],Tab_Produits[Product_Line],Tab_Produits[Coût_Unitaire],"0")</f>
        <v>54.84</v>
      </c>
      <c r="I667" s="2">
        <f t="shared" si="21"/>
        <v>54.84</v>
      </c>
      <c r="J667" s="2">
        <f>IF(AND(WORKDAY(Ventes[[#This Row],[Sale_Date]],2)&gt;=5,Ventes[[#This Row],[Quantity]]&gt;=7,+Ventes[[#This Row],[Customer Type]]="Member"),-Ventes[[#This Row],[Prix_Vente]]*TX_Remise,0)</f>
        <v>0</v>
      </c>
      <c r="K667" s="2">
        <f>IF(AND(WEEKDAY(Ventes[[#This Row],[Sale_Date]],2)=7, Ventes[[#This Row],[Product_Price]]&gt;7), Ventes[[#This Row],[Prix_Vente]]*TauxMaj, 0)</f>
        <v>0</v>
      </c>
      <c r="L667" s="2">
        <f>SUM(Ventes[[#This Row],[Prix_Vente]:[Majoration]])</f>
        <v>54.84</v>
      </c>
      <c r="M667" s="2">
        <f xml:space="preserve"> Ventes[[#This Row],[Prix de Vente HT]]*Tx_TVA</f>
        <v>10.556700000000001</v>
      </c>
      <c r="N667" s="2">
        <f>+Ventes[[#This Row],[Prix de Vente HT]]+Ventes[[#This Row],[Montant TVA]]</f>
        <v>65.39670000000001</v>
      </c>
    </row>
    <row r="668" spans="1:14">
      <c r="A668" t="str">
        <f>IF(Ventes[[#This Row],[Sale_Date]]=Ventes[[#This Row],[Sale_Date]],"ID_V "&amp;TEXT(B668,"YYYY MMDD")&amp;"-"&amp;TEXT(ROW(),"000"),"ID…")</f>
        <v>ID_V YYYY 05DD-668</v>
      </c>
      <c r="B668" s="26">
        <f t="shared" si="20"/>
        <v>45413</v>
      </c>
      <c r="C668" t="str">
        <f>_xlfn.XLOOKUP(Ventes[[#This Row],[Product_Name]],Tab_Produits[Product_Line],Tab_Produits[ID_Product],"Choisir Votre Produit")</f>
        <v>ID_P Hom 0003</v>
      </c>
      <c r="D668" s="27" t="s">
        <v>512</v>
      </c>
      <c r="E668" s="27" t="str">
        <f>+Tab_Clients[[#This Row],[Client_Name]]</f>
        <v>Sita Mukherjee</v>
      </c>
      <c r="F668" s="27" t="str">
        <f>_xlfn.XLOOKUP(Ventes[[#This Row],[Client_Name]],Tab_Clients[Client_Name],Tab_Clients[Customer Type],"Nouveau")</f>
        <v>Member</v>
      </c>
      <c r="G668" s="28">
        <v>7</v>
      </c>
      <c r="H668" s="6">
        <f>_xlfn.XLOOKUP(Ventes[[#This Row],[Product_Name]],Tab_Produits[Product_Line],Tab_Produits[Coût_Unitaire],"0")</f>
        <v>73.56</v>
      </c>
      <c r="I668" s="2">
        <f t="shared" si="21"/>
        <v>514.92000000000007</v>
      </c>
      <c r="J668" s="2">
        <f>IF(AND(WORKDAY(Ventes[[#This Row],[Sale_Date]],2)&gt;=5,Ventes[[#This Row],[Quantity]]&gt;=7,+Ventes[[#This Row],[Customer Type]]="Member"),-Ventes[[#This Row],[Prix_Vente]]*TX_Remise,0)</f>
        <v>-128.73000000000002</v>
      </c>
      <c r="K668" s="2">
        <f>IF(AND(WEEKDAY(Ventes[[#This Row],[Sale_Date]],2)=7, Ventes[[#This Row],[Product_Price]]&gt;7), Ventes[[#This Row],[Prix_Vente]]*TauxMaj, 0)</f>
        <v>0</v>
      </c>
      <c r="L668" s="2">
        <f>SUM(Ventes[[#This Row],[Prix_Vente]:[Majoration]])</f>
        <v>386.19000000000005</v>
      </c>
      <c r="M668" s="2">
        <f xml:space="preserve"> Ventes[[#This Row],[Prix de Vente HT]]*Tx_TVA</f>
        <v>74.341575000000006</v>
      </c>
      <c r="N668" s="2">
        <f>+Ventes[[#This Row],[Prix de Vente HT]]+Ventes[[#This Row],[Montant TVA]]</f>
        <v>460.53157500000009</v>
      </c>
    </row>
    <row r="669" spans="1:14">
      <c r="A669" t="str">
        <f>IF(Ventes[[#This Row],[Sale_Date]]=Ventes[[#This Row],[Sale_Date]],"ID_V "&amp;TEXT(B669,"YYYY MMDD")&amp;"-"&amp;TEXT(ROW(),"000"),"ID…")</f>
        <v>ID_V YYYY 05DD-669</v>
      </c>
      <c r="B669" s="26">
        <f t="shared" si="20"/>
        <v>45413</v>
      </c>
      <c r="C669" t="str">
        <f>_xlfn.XLOOKUP(Ventes[[#This Row],[Product_Name]],Tab_Produits[Product_Line],Tab_Produits[ID_Product],"Choisir Votre Produit")</f>
        <v>ID_P Hom 0003</v>
      </c>
      <c r="D669" s="27" t="s">
        <v>512</v>
      </c>
      <c r="E669" s="27" t="str">
        <f>+Tab_Clients[[#This Row],[Client_Name]]</f>
        <v>Sunil Nair</v>
      </c>
      <c r="F669" s="27" t="str">
        <f>_xlfn.XLOOKUP(Ventes[[#This Row],[Client_Name]],Tab_Clients[Client_Name],Tab_Clients[Customer Type],"Nouveau")</f>
        <v>Normal</v>
      </c>
      <c r="G669" s="28">
        <v>6</v>
      </c>
      <c r="H669" s="6">
        <f>_xlfn.XLOOKUP(Ventes[[#This Row],[Product_Name]],Tab_Produits[Product_Line],Tab_Produits[Coût_Unitaire],"0")</f>
        <v>73.56</v>
      </c>
      <c r="I669" s="2">
        <f t="shared" si="21"/>
        <v>441.36</v>
      </c>
      <c r="J669" s="2">
        <f>IF(AND(WORKDAY(Ventes[[#This Row],[Sale_Date]],2)&gt;=5,Ventes[[#This Row],[Quantity]]&gt;=7,+Ventes[[#This Row],[Customer Type]]="Member"),-Ventes[[#This Row],[Prix_Vente]]*TX_Remise,0)</f>
        <v>0</v>
      </c>
      <c r="K669" s="2">
        <f>IF(AND(WEEKDAY(Ventes[[#This Row],[Sale_Date]],2)=7, Ventes[[#This Row],[Product_Price]]&gt;7), Ventes[[#This Row],[Prix_Vente]]*TauxMaj, 0)</f>
        <v>0</v>
      </c>
      <c r="L669" s="2">
        <f>SUM(Ventes[[#This Row],[Prix_Vente]:[Majoration]])</f>
        <v>441.36</v>
      </c>
      <c r="M669" s="2">
        <f xml:space="preserve"> Ventes[[#This Row],[Prix de Vente HT]]*Tx_TVA</f>
        <v>84.961800000000011</v>
      </c>
      <c r="N669" s="2">
        <f>+Ventes[[#This Row],[Prix de Vente HT]]+Ventes[[#This Row],[Montant TVA]]</f>
        <v>526.32180000000005</v>
      </c>
    </row>
    <row r="670" spans="1:14">
      <c r="A670" t="str">
        <f>IF(Ventes[[#This Row],[Sale_Date]]=Ventes[[#This Row],[Sale_Date]],"ID_V "&amp;TEXT(B670,"YYYY MMDD")&amp;"-"&amp;TEXT(ROW(),"000"),"ID…")</f>
        <v>ID_V YYYY 05DD-670</v>
      </c>
      <c r="B670" s="26">
        <f t="shared" si="20"/>
        <v>45414</v>
      </c>
      <c r="C670" t="str">
        <f>_xlfn.XLOOKUP(Ventes[[#This Row],[Product_Name]],Tab_Produits[Product_Line],Tab_Produits[ID_Product],"Choisir Votre Produit")</f>
        <v>ID_P Hea 0001</v>
      </c>
      <c r="D670" s="27" t="s">
        <v>510</v>
      </c>
      <c r="E670" s="27" t="str">
        <f>+Tab_Clients[[#This Row],[Client_Name]]</f>
        <v>Karan Chopra</v>
      </c>
      <c r="F670" s="27" t="str">
        <f>_xlfn.XLOOKUP(Ventes[[#This Row],[Client_Name]],Tab_Clients[Client_Name],Tab_Clients[Customer Type],"Nouveau")</f>
        <v>Member</v>
      </c>
      <c r="G670" s="28">
        <v>2</v>
      </c>
      <c r="H670" s="6">
        <f>_xlfn.XLOOKUP(Ventes[[#This Row],[Product_Name]],Tab_Produits[Product_Line],Tab_Produits[Coût_Unitaire],"0")</f>
        <v>74.69</v>
      </c>
      <c r="I670" s="2">
        <f t="shared" si="21"/>
        <v>149.38</v>
      </c>
      <c r="J670" s="2">
        <f>IF(AND(WORKDAY(Ventes[[#This Row],[Sale_Date]],2)&gt;=5,Ventes[[#This Row],[Quantity]]&gt;=7,+Ventes[[#This Row],[Customer Type]]="Member"),-Ventes[[#This Row],[Prix_Vente]]*TX_Remise,0)</f>
        <v>0</v>
      </c>
      <c r="K670" s="2">
        <f>IF(AND(WEEKDAY(Ventes[[#This Row],[Sale_Date]],2)=7, Ventes[[#This Row],[Product_Price]]&gt;7), Ventes[[#This Row],[Prix_Vente]]*TauxMaj, 0)</f>
        <v>0</v>
      </c>
      <c r="L670" s="2">
        <f>SUM(Ventes[[#This Row],[Prix_Vente]:[Majoration]])</f>
        <v>149.38</v>
      </c>
      <c r="M670" s="2">
        <f xml:space="preserve"> Ventes[[#This Row],[Prix de Vente HT]]*Tx_TVA</f>
        <v>28.755649999999999</v>
      </c>
      <c r="N670" s="2">
        <f>+Ventes[[#This Row],[Prix de Vente HT]]+Ventes[[#This Row],[Montant TVA]]</f>
        <v>178.13565</v>
      </c>
    </row>
    <row r="671" spans="1:14">
      <c r="A671" t="str">
        <f>IF(Ventes[[#This Row],[Sale_Date]]=Ventes[[#This Row],[Sale_Date]],"ID_V "&amp;TEXT(B671,"YYYY MMDD")&amp;"-"&amp;TEXT(ROW(),"000"),"ID…")</f>
        <v>ID_V YYYY 05DD-671</v>
      </c>
      <c r="B671" s="26">
        <f t="shared" si="20"/>
        <v>45414</v>
      </c>
      <c r="C671" t="str">
        <f>_xlfn.XLOOKUP(Ventes[[#This Row],[Product_Name]],Tab_Produits[Product_Line],Tab_Produits[ID_Product],"Choisir Votre Produit")</f>
        <v>ID_P Foo 0004</v>
      </c>
      <c r="D671" s="27" t="s">
        <v>513</v>
      </c>
      <c r="E671" s="27" t="str">
        <f>+Tab_Clients[[#This Row],[Client_Name]]</f>
        <v>Rohan Malhotra</v>
      </c>
      <c r="F671" s="27" t="str">
        <f>_xlfn.XLOOKUP(Ventes[[#This Row],[Client_Name]],Tab_Clients[Client_Name],Tab_Clients[Customer Type],"Nouveau")</f>
        <v>Member</v>
      </c>
      <c r="G671" s="28">
        <v>2</v>
      </c>
      <c r="H671" s="6">
        <f>_xlfn.XLOOKUP(Ventes[[#This Row],[Product_Name]],Tab_Produits[Product_Line],Tab_Produits[Coût_Unitaire],"0")</f>
        <v>54.84</v>
      </c>
      <c r="I671" s="2">
        <f t="shared" si="21"/>
        <v>109.68</v>
      </c>
      <c r="J671" s="2">
        <f>IF(AND(WORKDAY(Ventes[[#This Row],[Sale_Date]],2)&gt;=5,Ventes[[#This Row],[Quantity]]&gt;=7,+Ventes[[#This Row],[Customer Type]]="Member"),-Ventes[[#This Row],[Prix_Vente]]*TX_Remise,0)</f>
        <v>0</v>
      </c>
      <c r="K671" s="2">
        <f>IF(AND(WEEKDAY(Ventes[[#This Row],[Sale_Date]],2)=7, Ventes[[#This Row],[Product_Price]]&gt;7), Ventes[[#This Row],[Prix_Vente]]*TauxMaj, 0)</f>
        <v>0</v>
      </c>
      <c r="L671" s="2">
        <f>SUM(Ventes[[#This Row],[Prix_Vente]:[Majoration]])</f>
        <v>109.68</v>
      </c>
      <c r="M671" s="2">
        <f xml:space="preserve"> Ventes[[#This Row],[Prix de Vente HT]]*Tx_TVA</f>
        <v>21.113400000000002</v>
      </c>
      <c r="N671" s="2">
        <f>+Ventes[[#This Row],[Prix de Vente HT]]+Ventes[[#This Row],[Montant TVA]]</f>
        <v>130.79340000000002</v>
      </c>
    </row>
    <row r="672" spans="1:14">
      <c r="A672" t="str">
        <f>IF(Ventes[[#This Row],[Sale_Date]]=Ventes[[#This Row],[Sale_Date]],"ID_V "&amp;TEXT(B672,"YYYY MMDD")&amp;"-"&amp;TEXT(ROW(),"000"),"ID…")</f>
        <v>ID_V YYYY 05DD-672</v>
      </c>
      <c r="B672" s="26">
        <f t="shared" si="20"/>
        <v>45414</v>
      </c>
      <c r="C672" t="str">
        <f>_xlfn.XLOOKUP(Ventes[[#This Row],[Product_Name]],Tab_Produits[Product_Line],Tab_Produits[ID_Product],"Choisir Votre Produit")</f>
        <v>ID_P Hom 0003</v>
      </c>
      <c r="D672" s="27" t="s">
        <v>512</v>
      </c>
      <c r="E672" s="27" t="str">
        <f>+Tab_Clients[[#This Row],[Client_Name]]</f>
        <v>Vivaan Bansal</v>
      </c>
      <c r="F672" s="27" t="str">
        <f>_xlfn.XLOOKUP(Ventes[[#This Row],[Client_Name]],Tab_Clients[Client_Name],Tab_Clients[Customer Type],"Nouveau")</f>
        <v>Member</v>
      </c>
      <c r="G672" s="28">
        <v>5</v>
      </c>
      <c r="H672" s="6">
        <f>_xlfn.XLOOKUP(Ventes[[#This Row],[Product_Name]],Tab_Produits[Product_Line],Tab_Produits[Coût_Unitaire],"0")</f>
        <v>73.56</v>
      </c>
      <c r="I672" s="2">
        <f t="shared" si="21"/>
        <v>367.8</v>
      </c>
      <c r="J672" s="2">
        <f>IF(AND(WORKDAY(Ventes[[#This Row],[Sale_Date]],2)&gt;=5,Ventes[[#This Row],[Quantity]]&gt;=7,+Ventes[[#This Row],[Customer Type]]="Member"),-Ventes[[#This Row],[Prix_Vente]]*TX_Remise,0)</f>
        <v>0</v>
      </c>
      <c r="K672" s="2">
        <f>IF(AND(WEEKDAY(Ventes[[#This Row],[Sale_Date]],2)=7, Ventes[[#This Row],[Product_Price]]&gt;7), Ventes[[#This Row],[Prix_Vente]]*TauxMaj, 0)</f>
        <v>0</v>
      </c>
      <c r="L672" s="2">
        <f>SUM(Ventes[[#This Row],[Prix_Vente]:[Majoration]])</f>
        <v>367.8</v>
      </c>
      <c r="M672" s="2">
        <f xml:space="preserve"> Ventes[[#This Row],[Prix de Vente HT]]*Tx_TVA</f>
        <v>70.801500000000004</v>
      </c>
      <c r="N672" s="2">
        <f>+Ventes[[#This Row],[Prix de Vente HT]]+Ventes[[#This Row],[Montant TVA]]</f>
        <v>438.60149999999999</v>
      </c>
    </row>
    <row r="673" spans="1:14">
      <c r="A673" t="str">
        <f>IF(Ventes[[#This Row],[Sale_Date]]=Ventes[[#This Row],[Sale_Date]],"ID_V "&amp;TEXT(B673,"YYYY MMDD")&amp;"-"&amp;TEXT(ROW(),"000"),"ID…")</f>
        <v>ID_V YYYY 05DD-673</v>
      </c>
      <c r="B673" s="26">
        <f t="shared" si="20"/>
        <v>45414</v>
      </c>
      <c r="C673" t="str">
        <f>_xlfn.XLOOKUP(Ventes[[#This Row],[Product_Name]],Tab_Produits[Product_Line],Tab_Produits[ID_Product],"Choisir Votre Produit")</f>
        <v>ID_P Hom 0003</v>
      </c>
      <c r="D673" s="27" t="s">
        <v>512</v>
      </c>
      <c r="E673" s="27" t="str">
        <f>+Tab_Clients[[#This Row],[Client_Name]]</f>
        <v>Aarav Mukherjee</v>
      </c>
      <c r="F673" s="27" t="str">
        <f>_xlfn.XLOOKUP(Ventes[[#This Row],[Client_Name]],Tab_Clients[Client_Name],Tab_Clients[Customer Type],"Nouveau")</f>
        <v>Normal</v>
      </c>
      <c r="G673" s="28">
        <v>4</v>
      </c>
      <c r="H673" s="6">
        <f>_xlfn.XLOOKUP(Ventes[[#This Row],[Product_Name]],Tab_Produits[Product_Line],Tab_Produits[Coût_Unitaire],"0")</f>
        <v>73.56</v>
      </c>
      <c r="I673" s="2">
        <f t="shared" si="21"/>
        <v>294.24</v>
      </c>
      <c r="J673" s="2">
        <f>IF(AND(WORKDAY(Ventes[[#This Row],[Sale_Date]],2)&gt;=5,Ventes[[#This Row],[Quantity]]&gt;=7,+Ventes[[#This Row],[Customer Type]]="Member"),-Ventes[[#This Row],[Prix_Vente]]*TX_Remise,0)</f>
        <v>0</v>
      </c>
      <c r="K673" s="2">
        <f>IF(AND(WEEKDAY(Ventes[[#This Row],[Sale_Date]],2)=7, Ventes[[#This Row],[Product_Price]]&gt;7), Ventes[[#This Row],[Prix_Vente]]*TauxMaj, 0)</f>
        <v>0</v>
      </c>
      <c r="L673" s="2">
        <f>SUM(Ventes[[#This Row],[Prix_Vente]:[Majoration]])</f>
        <v>294.24</v>
      </c>
      <c r="M673" s="2">
        <f xml:space="preserve"> Ventes[[#This Row],[Prix de Vente HT]]*Tx_TVA</f>
        <v>56.641200000000005</v>
      </c>
      <c r="N673" s="2">
        <f>+Ventes[[#This Row],[Prix de Vente HT]]+Ventes[[#This Row],[Montant TVA]]</f>
        <v>350.88120000000004</v>
      </c>
    </row>
    <row r="674" spans="1:14">
      <c r="A674" t="str">
        <f>IF(Ventes[[#This Row],[Sale_Date]]=Ventes[[#This Row],[Sale_Date]],"ID_V "&amp;TEXT(B674,"YYYY MMDD")&amp;"-"&amp;TEXT(ROW(),"000"),"ID…")</f>
        <v>ID_V YYYY 05DD-674</v>
      </c>
      <c r="B674" s="26">
        <f t="shared" si="20"/>
        <v>45415</v>
      </c>
      <c r="C674" t="str">
        <f>_xlfn.XLOOKUP(Ventes[[#This Row],[Product_Name]],Tab_Produits[Product_Line],Tab_Produits[ID_Product],"Choisir Votre Produit")</f>
        <v>ID_P Hea 0001</v>
      </c>
      <c r="D674" s="27" t="s">
        <v>510</v>
      </c>
      <c r="E674" s="27" t="str">
        <f>+Tab_Clients[[#This Row],[Client_Name]]</f>
        <v>Nikhil Rao</v>
      </c>
      <c r="F674" s="27" t="str">
        <f>_xlfn.XLOOKUP(Ventes[[#This Row],[Client_Name]],Tab_Clients[Client_Name],Tab_Clients[Customer Type],"Nouveau")</f>
        <v>Member</v>
      </c>
      <c r="G674" s="28">
        <v>6</v>
      </c>
      <c r="H674" s="6">
        <f>_xlfn.XLOOKUP(Ventes[[#This Row],[Product_Name]],Tab_Produits[Product_Line],Tab_Produits[Coût_Unitaire],"0")</f>
        <v>74.69</v>
      </c>
      <c r="I674" s="2">
        <f t="shared" si="21"/>
        <v>448.14</v>
      </c>
      <c r="J674" s="2">
        <f>IF(AND(WORKDAY(Ventes[[#This Row],[Sale_Date]],2)&gt;=5,Ventes[[#This Row],[Quantity]]&gt;=7,+Ventes[[#This Row],[Customer Type]]="Member"),-Ventes[[#This Row],[Prix_Vente]]*TX_Remise,0)</f>
        <v>0</v>
      </c>
      <c r="K674" s="2">
        <f>IF(AND(WEEKDAY(Ventes[[#This Row],[Sale_Date]],2)=7, Ventes[[#This Row],[Product_Price]]&gt;7), Ventes[[#This Row],[Prix_Vente]]*TauxMaj, 0)</f>
        <v>0</v>
      </c>
      <c r="L674" s="2">
        <f>SUM(Ventes[[#This Row],[Prix_Vente]:[Majoration]])</f>
        <v>448.14</v>
      </c>
      <c r="M674" s="2">
        <f xml:space="preserve"> Ventes[[#This Row],[Prix de Vente HT]]*Tx_TVA</f>
        <v>86.266949999999994</v>
      </c>
      <c r="N674" s="2">
        <f>+Ventes[[#This Row],[Prix de Vente HT]]+Ventes[[#This Row],[Montant TVA]]</f>
        <v>534.40694999999994</v>
      </c>
    </row>
    <row r="675" spans="1:14">
      <c r="A675" t="str">
        <f>IF(Ventes[[#This Row],[Sale_Date]]=Ventes[[#This Row],[Sale_Date]],"ID_V "&amp;TEXT(B675,"YYYY MMDD")&amp;"-"&amp;TEXT(ROW(),"000"),"ID…")</f>
        <v>ID_V YYYY 05DD-675</v>
      </c>
      <c r="B675" s="26">
        <f t="shared" si="20"/>
        <v>45415</v>
      </c>
      <c r="C675" t="str">
        <f>_xlfn.XLOOKUP(Ventes[[#This Row],[Product_Name]],Tab_Produits[Product_Line],Tab_Produits[ID_Product],"Choisir Votre Produit")</f>
        <v>ID_P Foo 0004</v>
      </c>
      <c r="D675" s="27" t="s">
        <v>513</v>
      </c>
      <c r="E675" s="27" t="str">
        <f>+Tab_Clients[[#This Row],[Client_Name]]</f>
        <v>Aditya Rao</v>
      </c>
      <c r="F675" s="27" t="str">
        <f>_xlfn.XLOOKUP(Ventes[[#This Row],[Client_Name]],Tab_Clients[Client_Name],Tab_Clients[Customer Type],"Nouveau")</f>
        <v>Normal</v>
      </c>
      <c r="G675" s="28">
        <v>6</v>
      </c>
      <c r="H675" s="6">
        <f>_xlfn.XLOOKUP(Ventes[[#This Row],[Product_Name]],Tab_Produits[Product_Line],Tab_Produits[Coût_Unitaire],"0")</f>
        <v>54.84</v>
      </c>
      <c r="I675" s="2">
        <f t="shared" si="21"/>
        <v>329.04</v>
      </c>
      <c r="J675" s="2">
        <f>IF(AND(WORKDAY(Ventes[[#This Row],[Sale_Date]],2)&gt;=5,Ventes[[#This Row],[Quantity]]&gt;=7,+Ventes[[#This Row],[Customer Type]]="Member"),-Ventes[[#This Row],[Prix_Vente]]*TX_Remise,0)</f>
        <v>0</v>
      </c>
      <c r="K675" s="2">
        <f>IF(AND(WEEKDAY(Ventes[[#This Row],[Sale_Date]],2)=7, Ventes[[#This Row],[Product_Price]]&gt;7), Ventes[[#This Row],[Prix_Vente]]*TauxMaj, 0)</f>
        <v>0</v>
      </c>
      <c r="L675" s="2">
        <f>SUM(Ventes[[#This Row],[Prix_Vente]:[Majoration]])</f>
        <v>329.04</v>
      </c>
      <c r="M675" s="2">
        <f xml:space="preserve"> Ventes[[#This Row],[Prix de Vente HT]]*Tx_TVA</f>
        <v>63.340200000000003</v>
      </c>
      <c r="N675" s="2">
        <f>+Ventes[[#This Row],[Prix de Vente HT]]+Ventes[[#This Row],[Montant TVA]]</f>
        <v>392.3802</v>
      </c>
    </row>
    <row r="676" spans="1:14">
      <c r="A676" t="str">
        <f>IF(Ventes[[#This Row],[Sale_Date]]=Ventes[[#This Row],[Sale_Date]],"ID_V "&amp;TEXT(B676,"YYYY MMDD")&amp;"-"&amp;TEXT(ROW(),"000"),"ID…")</f>
        <v>ID_V YYYY 05DD-676</v>
      </c>
      <c r="B676" s="26">
        <f t="shared" si="20"/>
        <v>45415</v>
      </c>
      <c r="C676" t="str">
        <f>_xlfn.XLOOKUP(Ventes[[#This Row],[Product_Name]],Tab_Produits[Product_Line],Tab_Produits[ID_Product],"Choisir Votre Produit")</f>
        <v>ID_P Hom 0003</v>
      </c>
      <c r="D676" s="27" t="s">
        <v>512</v>
      </c>
      <c r="E676" s="27" t="str">
        <f>+Tab_Clients[[#This Row],[Client_Name]]</f>
        <v>Rahul Das</v>
      </c>
      <c r="F676" s="27" t="str">
        <f>_xlfn.XLOOKUP(Ventes[[#This Row],[Client_Name]],Tab_Clients[Client_Name],Tab_Clients[Customer Type],"Nouveau")</f>
        <v>Normal</v>
      </c>
      <c r="G676" s="28">
        <v>4</v>
      </c>
      <c r="H676" s="6">
        <f>_xlfn.XLOOKUP(Ventes[[#This Row],[Product_Name]],Tab_Produits[Product_Line],Tab_Produits[Coût_Unitaire],"0")</f>
        <v>73.56</v>
      </c>
      <c r="I676" s="2">
        <f t="shared" si="21"/>
        <v>294.24</v>
      </c>
      <c r="J676" s="2">
        <f>IF(AND(WORKDAY(Ventes[[#This Row],[Sale_Date]],2)&gt;=5,Ventes[[#This Row],[Quantity]]&gt;=7,+Ventes[[#This Row],[Customer Type]]="Member"),-Ventes[[#This Row],[Prix_Vente]]*TX_Remise,0)</f>
        <v>0</v>
      </c>
      <c r="K676" s="2">
        <f>IF(AND(WEEKDAY(Ventes[[#This Row],[Sale_Date]],2)=7, Ventes[[#This Row],[Product_Price]]&gt;7), Ventes[[#This Row],[Prix_Vente]]*TauxMaj, 0)</f>
        <v>0</v>
      </c>
      <c r="L676" s="2">
        <f>SUM(Ventes[[#This Row],[Prix_Vente]:[Majoration]])</f>
        <v>294.24</v>
      </c>
      <c r="M676" s="2">
        <f xml:space="preserve"> Ventes[[#This Row],[Prix de Vente HT]]*Tx_TVA</f>
        <v>56.641200000000005</v>
      </c>
      <c r="N676" s="2">
        <f>+Ventes[[#This Row],[Prix de Vente HT]]+Ventes[[#This Row],[Montant TVA]]</f>
        <v>350.88120000000004</v>
      </c>
    </row>
    <row r="677" spans="1:14">
      <c r="A677" t="str">
        <f>IF(Ventes[[#This Row],[Sale_Date]]=Ventes[[#This Row],[Sale_Date]],"ID_V "&amp;TEXT(B677,"YYYY MMDD")&amp;"-"&amp;TEXT(ROW(),"000"),"ID…")</f>
        <v>ID_V YYYY 05DD-677</v>
      </c>
      <c r="B677" s="26">
        <f t="shared" si="20"/>
        <v>45415</v>
      </c>
      <c r="C677" t="str">
        <f>_xlfn.XLOOKUP(Ventes[[#This Row],[Product_Name]],Tab_Produits[Product_Line],Tab_Produits[ID_Product],"Choisir Votre Produit")</f>
        <v>ID_P Foo 0004</v>
      </c>
      <c r="D677" s="27" t="s">
        <v>513</v>
      </c>
      <c r="E677" s="27" t="str">
        <f>+Tab_Clients[[#This Row],[Client_Name]]</f>
        <v>Aarav Mukherjee</v>
      </c>
      <c r="F677" s="27" t="str">
        <f>_xlfn.XLOOKUP(Ventes[[#This Row],[Client_Name]],Tab_Clients[Client_Name],Tab_Clients[Customer Type],"Nouveau")</f>
        <v>Normal</v>
      </c>
      <c r="G677" s="28">
        <v>5</v>
      </c>
      <c r="H677" s="6">
        <f>_xlfn.XLOOKUP(Ventes[[#This Row],[Product_Name]],Tab_Produits[Product_Line],Tab_Produits[Coût_Unitaire],"0")</f>
        <v>54.84</v>
      </c>
      <c r="I677" s="2">
        <f t="shared" si="21"/>
        <v>274.20000000000005</v>
      </c>
      <c r="J677" s="2">
        <f>IF(AND(WORKDAY(Ventes[[#This Row],[Sale_Date]],2)&gt;=5,Ventes[[#This Row],[Quantity]]&gt;=7,+Ventes[[#This Row],[Customer Type]]="Member"),-Ventes[[#This Row],[Prix_Vente]]*TX_Remise,0)</f>
        <v>0</v>
      </c>
      <c r="K677" s="2">
        <f>IF(AND(WEEKDAY(Ventes[[#This Row],[Sale_Date]],2)=7, Ventes[[#This Row],[Product_Price]]&gt;7), Ventes[[#This Row],[Prix_Vente]]*TauxMaj, 0)</f>
        <v>0</v>
      </c>
      <c r="L677" s="2">
        <f>SUM(Ventes[[#This Row],[Prix_Vente]:[Majoration]])</f>
        <v>274.20000000000005</v>
      </c>
      <c r="M677" s="2">
        <f xml:space="preserve"> Ventes[[#This Row],[Prix de Vente HT]]*Tx_TVA</f>
        <v>52.783500000000011</v>
      </c>
      <c r="N677" s="2">
        <f>+Ventes[[#This Row],[Prix de Vente HT]]+Ventes[[#This Row],[Montant TVA]]</f>
        <v>326.98350000000005</v>
      </c>
    </row>
    <row r="678" spans="1:14">
      <c r="A678" t="str">
        <f>IF(Ventes[[#This Row],[Sale_Date]]=Ventes[[#This Row],[Sale_Date]],"ID_V "&amp;TEXT(B678,"YYYY MMDD")&amp;"-"&amp;TEXT(ROW(),"000"),"ID…")</f>
        <v>ID_V YYYY 05DD-678</v>
      </c>
      <c r="B678" s="26">
        <f t="shared" si="20"/>
        <v>45416</v>
      </c>
      <c r="C678" t="str">
        <f>_xlfn.XLOOKUP(Ventes[[#This Row],[Product_Name]],Tab_Produits[Product_Line],Tab_Produits[ID_Product],"Choisir Votre Produit")</f>
        <v>ID_P Hom 0003</v>
      </c>
      <c r="D678" s="27" t="s">
        <v>512</v>
      </c>
      <c r="E678" s="27" t="str">
        <f>+Tab_Clients[[#This Row],[Client_Name]]</f>
        <v>Riya Mukherjee</v>
      </c>
      <c r="F678" s="27" t="str">
        <f>_xlfn.XLOOKUP(Ventes[[#This Row],[Client_Name]],Tab_Clients[Client_Name],Tab_Clients[Customer Type],"Nouveau")</f>
        <v>Member</v>
      </c>
      <c r="G678" s="28">
        <v>4</v>
      </c>
      <c r="H678" s="6">
        <f>_xlfn.XLOOKUP(Ventes[[#This Row],[Product_Name]],Tab_Produits[Product_Line],Tab_Produits[Coût_Unitaire],"0")</f>
        <v>73.56</v>
      </c>
      <c r="I678" s="2">
        <f t="shared" si="21"/>
        <v>294.24</v>
      </c>
      <c r="J678" s="2">
        <f>IF(AND(WORKDAY(Ventes[[#This Row],[Sale_Date]],2)&gt;=5,Ventes[[#This Row],[Quantity]]&gt;=7,+Ventes[[#This Row],[Customer Type]]="Member"),-Ventes[[#This Row],[Prix_Vente]]*TX_Remise,0)</f>
        <v>0</v>
      </c>
      <c r="K678" s="2">
        <f>IF(AND(WEEKDAY(Ventes[[#This Row],[Sale_Date]],2)=7, Ventes[[#This Row],[Product_Price]]&gt;7), Ventes[[#This Row],[Prix_Vente]]*TauxMaj, 0)</f>
        <v>0</v>
      </c>
      <c r="L678" s="2">
        <f>SUM(Ventes[[#This Row],[Prix_Vente]:[Majoration]])</f>
        <v>294.24</v>
      </c>
      <c r="M678" s="2">
        <f xml:space="preserve"> Ventes[[#This Row],[Prix de Vente HT]]*Tx_TVA</f>
        <v>56.641200000000005</v>
      </c>
      <c r="N678" s="2">
        <f>+Ventes[[#This Row],[Prix de Vente HT]]+Ventes[[#This Row],[Montant TVA]]</f>
        <v>350.88120000000004</v>
      </c>
    </row>
    <row r="679" spans="1:14" s="32" customFormat="1">
      <c r="A679" s="32" t="str">
        <f>IF(Ventes[[#This Row],[Sale_Date]]=Ventes[[#This Row],[Sale_Date]],"ID_V "&amp;TEXT(B679,"YYYY MMDD")&amp;"-"&amp;TEXT(ROW(),"000"),"ID…")</f>
        <v>ID_V YYYY 05DD-679</v>
      </c>
      <c r="B679" s="33">
        <f t="shared" si="20"/>
        <v>45416</v>
      </c>
      <c r="C679" s="32" t="str">
        <f>_xlfn.XLOOKUP(Ventes[[#This Row],[Product_Name]],Tab_Produits[Product_Line],Tab_Produits[ID_Product],"Choisir Votre Produit")</f>
        <v>ID_P Hom 0003</v>
      </c>
      <c r="D679" s="34" t="s">
        <v>512</v>
      </c>
      <c r="E679" s="34" t="str">
        <f>+Tab_Clients[[#This Row],[Client_Name]]</f>
        <v>Raj Mukherjee</v>
      </c>
      <c r="F679" s="34" t="str">
        <f>_xlfn.XLOOKUP(Ventes[[#This Row],[Client_Name]],Tab_Clients[Client_Name],Tab_Clients[Customer Type],"Nouveau")</f>
        <v>Normal</v>
      </c>
      <c r="G679" s="35">
        <v>4</v>
      </c>
      <c r="H679" s="36">
        <f>_xlfn.XLOOKUP(Ventes[[#This Row],[Product_Name]],Tab_Produits[Product_Line],Tab_Produits[Coût_Unitaire],"0")</f>
        <v>73.56</v>
      </c>
      <c r="I679" s="37">
        <f t="shared" si="21"/>
        <v>294.24</v>
      </c>
      <c r="J679" s="37">
        <f>IF(AND(WORKDAY(Ventes[[#This Row],[Sale_Date]],2)&gt;=5,Ventes[[#This Row],[Quantity]]&gt;=7,+Ventes[[#This Row],[Customer Type]]="Member"),-Ventes[[#This Row],[Prix_Vente]]*TX_Remise,0)</f>
        <v>0</v>
      </c>
      <c r="K679" s="37">
        <f>IF(AND(WEEKDAY(Ventes[[#This Row],[Sale_Date]],2)=7, Ventes[[#This Row],[Product_Price]]&gt;7), Ventes[[#This Row],[Prix_Vente]]*TauxMaj, 0)</f>
        <v>0</v>
      </c>
      <c r="L679" s="37">
        <f>SUM(Ventes[[#This Row],[Prix_Vente]:[Majoration]])</f>
        <v>294.24</v>
      </c>
      <c r="M679" s="37">
        <f xml:space="preserve"> Ventes[[#This Row],[Prix de Vente HT]]*Tx_TVA</f>
        <v>56.641200000000005</v>
      </c>
      <c r="N679" s="37">
        <f>+Ventes[[#This Row],[Prix de Vente HT]]+Ventes[[#This Row],[Montant TVA]]</f>
        <v>350.88120000000004</v>
      </c>
    </row>
    <row r="680" spans="1:14">
      <c r="A680" t="str">
        <f>IF(Ventes[[#This Row],[Sale_Date]]=Ventes[[#This Row],[Sale_Date]],"ID_V "&amp;TEXT(B680,"YYYY MMDD")&amp;"-"&amp;TEXT(ROW(),"000"),"ID…")</f>
        <v>ID_V YYYY 05DD-680</v>
      </c>
      <c r="B680" s="26">
        <f t="shared" si="20"/>
        <v>45416</v>
      </c>
      <c r="C680" t="str">
        <f>_xlfn.XLOOKUP(Ventes[[#This Row],[Product_Name]],Tab_Produits[Product_Line],Tab_Produits[ID_Product],"Choisir Votre Produit")</f>
        <v>ID_P Hea 0001</v>
      </c>
      <c r="D680" s="27" t="s">
        <v>510</v>
      </c>
      <c r="E680" s="27" t="str">
        <f>+Tab_Clients[[#This Row],[Client_Name]]</f>
        <v>Rahul Sharma</v>
      </c>
      <c r="F680" s="27" t="str">
        <f>_xlfn.XLOOKUP(Ventes[[#This Row],[Client_Name]],Tab_Clients[Client_Name],Tab_Clients[Customer Type],"Nouveau")</f>
        <v>Member</v>
      </c>
      <c r="G680" s="28">
        <v>4</v>
      </c>
      <c r="H680" s="6">
        <f>_xlfn.XLOOKUP(Ventes[[#This Row],[Product_Name]],Tab_Produits[Product_Line],Tab_Produits[Coût_Unitaire],"0")</f>
        <v>74.69</v>
      </c>
      <c r="I680" s="2">
        <f t="shared" si="21"/>
        <v>298.76</v>
      </c>
      <c r="J680" s="2">
        <f>IF(AND(WORKDAY(Ventes[[#This Row],[Sale_Date]],2)&gt;=5,Ventes[[#This Row],[Quantity]]&gt;=7,+Ventes[[#This Row],[Customer Type]]="Member"),-Ventes[[#This Row],[Prix_Vente]]*TX_Remise,0)</f>
        <v>0</v>
      </c>
      <c r="K680" s="2">
        <f>IF(AND(WEEKDAY(Ventes[[#This Row],[Sale_Date]],2)=7, Ventes[[#This Row],[Product_Price]]&gt;7), Ventes[[#This Row],[Prix_Vente]]*TauxMaj, 0)</f>
        <v>0</v>
      </c>
      <c r="L680" s="2">
        <f>SUM(Ventes[[#This Row],[Prix_Vente]:[Majoration]])</f>
        <v>298.76</v>
      </c>
      <c r="M680" s="2">
        <f xml:space="preserve"> Ventes[[#This Row],[Prix de Vente HT]]*Tx_TVA</f>
        <v>57.511299999999999</v>
      </c>
      <c r="N680" s="2">
        <f>+Ventes[[#This Row],[Prix de Vente HT]]+Ventes[[#This Row],[Montant TVA]]</f>
        <v>356.2713</v>
      </c>
    </row>
    <row r="681" spans="1:14">
      <c r="A681" t="str">
        <f>IF(Ventes[[#This Row],[Sale_Date]]=Ventes[[#This Row],[Sale_Date]],"ID_V "&amp;TEXT(B681,"YYYY MMDD")&amp;"-"&amp;TEXT(ROW(),"000"),"ID…")</f>
        <v>ID_V YYYY 05DD-681</v>
      </c>
      <c r="B681" s="26">
        <f t="shared" si="20"/>
        <v>45416</v>
      </c>
      <c r="C681" t="str">
        <f>_xlfn.XLOOKUP(Ventes[[#This Row],[Product_Name]],Tab_Produits[Product_Line],Tab_Produits[ID_Product],"Choisir Votre Produit")</f>
        <v>ID_P Foo 0004</v>
      </c>
      <c r="D681" s="27" t="s">
        <v>513</v>
      </c>
      <c r="E681" s="27" t="str">
        <f>+Tab_Clients[[#This Row],[Client_Name]]</f>
        <v>Ashok Mukherjee</v>
      </c>
      <c r="F681" s="27" t="str">
        <f>_xlfn.XLOOKUP(Ventes[[#This Row],[Client_Name]],Tab_Clients[Client_Name],Tab_Clients[Customer Type],"Nouveau")</f>
        <v>Member</v>
      </c>
      <c r="G681" s="28">
        <v>9</v>
      </c>
      <c r="H681" s="6">
        <f>_xlfn.XLOOKUP(Ventes[[#This Row],[Product_Name]],Tab_Produits[Product_Line],Tab_Produits[Coût_Unitaire],"0")</f>
        <v>54.84</v>
      </c>
      <c r="I681" s="2">
        <f t="shared" si="21"/>
        <v>493.56000000000006</v>
      </c>
      <c r="J681" s="2">
        <f>IF(AND(WORKDAY(Ventes[[#This Row],[Sale_Date]],2)&gt;=5,Ventes[[#This Row],[Quantity]]&gt;=7,+Ventes[[#This Row],[Customer Type]]="Member"),-Ventes[[#This Row],[Prix_Vente]]*TX_Remise,0)</f>
        <v>-123.39000000000001</v>
      </c>
      <c r="K681" s="2">
        <f>IF(AND(WEEKDAY(Ventes[[#This Row],[Sale_Date]],2)=7, Ventes[[#This Row],[Product_Price]]&gt;7), Ventes[[#This Row],[Prix_Vente]]*TauxMaj, 0)</f>
        <v>0</v>
      </c>
      <c r="L681" s="2">
        <f>SUM(Ventes[[#This Row],[Prix_Vente]:[Majoration]])</f>
        <v>370.17000000000007</v>
      </c>
      <c r="M681" s="2">
        <f xml:space="preserve"> Ventes[[#This Row],[Prix de Vente HT]]*Tx_TVA</f>
        <v>71.257725000000022</v>
      </c>
      <c r="N681" s="2">
        <f>+Ventes[[#This Row],[Prix de Vente HT]]+Ventes[[#This Row],[Montant TVA]]</f>
        <v>441.42772500000012</v>
      </c>
    </row>
    <row r="682" spans="1:14">
      <c r="A682" t="str">
        <f>IF(Ventes[[#This Row],[Sale_Date]]=Ventes[[#This Row],[Sale_Date]],"ID_V "&amp;TEXT(B682,"YYYY MMDD")&amp;"-"&amp;TEXT(ROW(),"000"),"ID…")</f>
        <v>ID_V YYYY 05DD-682</v>
      </c>
      <c r="B682" s="26">
        <f t="shared" si="20"/>
        <v>45417</v>
      </c>
      <c r="C682" t="str">
        <f>_xlfn.XLOOKUP(Ventes[[#This Row],[Product_Name]],Tab_Produits[Product_Line],Tab_Produits[ID_Product],"Choisir Votre Produit")</f>
        <v>ID_P Hom 0003</v>
      </c>
      <c r="D682" s="27" t="s">
        <v>512</v>
      </c>
      <c r="E682" s="27" t="str">
        <f>+Tab_Clients[[#This Row],[Client_Name]]</f>
        <v>Lakshmi Singh</v>
      </c>
      <c r="F682" s="27" t="str">
        <f>_xlfn.XLOOKUP(Ventes[[#This Row],[Client_Name]],Tab_Clients[Client_Name],Tab_Clients[Customer Type],"Nouveau")</f>
        <v>Normal</v>
      </c>
      <c r="G682" s="28">
        <v>3</v>
      </c>
      <c r="H682" s="6">
        <f>_xlfn.XLOOKUP(Ventes[[#This Row],[Product_Name]],Tab_Produits[Product_Line],Tab_Produits[Coût_Unitaire],"0")</f>
        <v>73.56</v>
      </c>
      <c r="I682" s="2">
        <f t="shared" si="21"/>
        <v>220.68</v>
      </c>
      <c r="J682" s="2">
        <f>IF(AND(WORKDAY(Ventes[[#This Row],[Sale_Date]],2)&gt;=5,Ventes[[#This Row],[Quantity]]&gt;=7,+Ventes[[#This Row],[Customer Type]]="Member"),-Ventes[[#This Row],[Prix_Vente]]*TX_Remise,0)</f>
        <v>0</v>
      </c>
      <c r="K682" s="2">
        <f>IF(AND(WEEKDAY(Ventes[[#This Row],[Sale_Date]],2)=7, Ventes[[#This Row],[Product_Price]]&gt;7), Ventes[[#This Row],[Prix_Vente]]*TauxMaj, 0)</f>
        <v>4.4136000000000006</v>
      </c>
      <c r="L682" s="2">
        <f>SUM(Ventes[[#This Row],[Prix_Vente]:[Majoration]])</f>
        <v>225.09360000000001</v>
      </c>
      <c r="M682" s="2">
        <f xml:space="preserve"> Ventes[[#This Row],[Prix de Vente HT]]*Tx_TVA</f>
        <v>43.330518000000005</v>
      </c>
      <c r="N682" s="2">
        <f>+Ventes[[#This Row],[Prix de Vente HT]]+Ventes[[#This Row],[Montant TVA]]</f>
        <v>268.42411800000002</v>
      </c>
    </row>
    <row r="683" spans="1:14">
      <c r="A683" t="str">
        <f>IF(Ventes[[#This Row],[Sale_Date]]=Ventes[[#This Row],[Sale_Date]],"ID_V "&amp;TEXT(B683,"YYYY MMDD")&amp;"-"&amp;TEXT(ROW(),"000"),"ID…")</f>
        <v>ID_V YYYY 05DD-683</v>
      </c>
      <c r="B683" s="26">
        <f t="shared" si="20"/>
        <v>45417</v>
      </c>
      <c r="C683" t="str">
        <f>_xlfn.XLOOKUP(Ventes[[#This Row],[Product_Name]],Tab_Produits[Product_Line],Tab_Produits[ID_Product],"Choisir Votre Produit")</f>
        <v>ID_P Hom 0003</v>
      </c>
      <c r="D683" s="27" t="s">
        <v>512</v>
      </c>
      <c r="E683" s="27" t="str">
        <f>+Tab_Clients[[#This Row],[Client_Name]]</f>
        <v>Riya Iyer</v>
      </c>
      <c r="F683" s="27" t="str">
        <f>_xlfn.XLOOKUP(Ventes[[#This Row],[Client_Name]],Tab_Clients[Client_Name],Tab_Clients[Customer Type],"Nouveau")</f>
        <v>Member</v>
      </c>
      <c r="G683" s="28">
        <v>5</v>
      </c>
      <c r="H683" s="6">
        <f>_xlfn.XLOOKUP(Ventes[[#This Row],[Product_Name]],Tab_Produits[Product_Line],Tab_Produits[Coût_Unitaire],"0")</f>
        <v>73.56</v>
      </c>
      <c r="I683" s="2">
        <f t="shared" si="21"/>
        <v>367.8</v>
      </c>
      <c r="J683" s="2">
        <f>IF(AND(WORKDAY(Ventes[[#This Row],[Sale_Date]],2)&gt;=5,Ventes[[#This Row],[Quantity]]&gt;=7,+Ventes[[#This Row],[Customer Type]]="Member"),-Ventes[[#This Row],[Prix_Vente]]*TX_Remise,0)</f>
        <v>0</v>
      </c>
      <c r="K683" s="2">
        <f>IF(AND(WEEKDAY(Ventes[[#This Row],[Sale_Date]],2)=7, Ventes[[#This Row],[Product_Price]]&gt;7), Ventes[[#This Row],[Prix_Vente]]*TauxMaj, 0)</f>
        <v>7.3560000000000008</v>
      </c>
      <c r="L683" s="2">
        <f>SUM(Ventes[[#This Row],[Prix_Vente]:[Majoration]])</f>
        <v>375.15600000000001</v>
      </c>
      <c r="M683" s="2">
        <f xml:space="preserve"> Ventes[[#This Row],[Prix de Vente HT]]*Tx_TVA</f>
        <v>72.217529999999996</v>
      </c>
      <c r="N683" s="2">
        <f>+Ventes[[#This Row],[Prix de Vente HT]]+Ventes[[#This Row],[Montant TVA]]</f>
        <v>447.37353000000002</v>
      </c>
    </row>
    <row r="684" spans="1:14">
      <c r="A684" t="str">
        <f>IF(Ventes[[#This Row],[Sale_Date]]=Ventes[[#This Row],[Sale_Date]],"ID_V "&amp;TEXT(B684,"YYYY MMDD")&amp;"-"&amp;TEXT(ROW(),"000"),"ID…")</f>
        <v>ID_V YYYY 05DD-684</v>
      </c>
      <c r="B684" s="26">
        <f t="shared" si="20"/>
        <v>45417</v>
      </c>
      <c r="C684" t="str">
        <f>_xlfn.XLOOKUP(Ventes[[#This Row],[Product_Name]],Tab_Produits[Product_Line],Tab_Produits[ID_Product],"Choisir Votre Produit")</f>
        <v>ID_P Hea 0001</v>
      </c>
      <c r="D684" s="27" t="s">
        <v>510</v>
      </c>
      <c r="E684" s="27" t="str">
        <f>+Tab_Clients[[#This Row],[Client_Name]]</f>
        <v>Priya Chopra</v>
      </c>
      <c r="F684" s="27" t="str">
        <f>_xlfn.XLOOKUP(Ventes[[#This Row],[Client_Name]],Tab_Clients[Client_Name],Tab_Clients[Customer Type],"Nouveau")</f>
        <v>Member</v>
      </c>
      <c r="G684" s="28">
        <v>2</v>
      </c>
      <c r="H684" s="6">
        <f>_xlfn.XLOOKUP(Ventes[[#This Row],[Product_Name]],Tab_Produits[Product_Line],Tab_Produits[Coût_Unitaire],"0")</f>
        <v>74.69</v>
      </c>
      <c r="I684" s="2">
        <f t="shared" si="21"/>
        <v>149.38</v>
      </c>
      <c r="J684" s="2">
        <f>IF(AND(WORKDAY(Ventes[[#This Row],[Sale_Date]],2)&gt;=5,Ventes[[#This Row],[Quantity]]&gt;=7,+Ventes[[#This Row],[Customer Type]]="Member"),-Ventes[[#This Row],[Prix_Vente]]*TX_Remise,0)</f>
        <v>0</v>
      </c>
      <c r="K684" s="2">
        <f>IF(AND(WEEKDAY(Ventes[[#This Row],[Sale_Date]],2)=7, Ventes[[#This Row],[Product_Price]]&gt;7), Ventes[[#This Row],[Prix_Vente]]*TauxMaj, 0)</f>
        <v>2.9876</v>
      </c>
      <c r="L684" s="2">
        <f>SUM(Ventes[[#This Row],[Prix_Vente]:[Majoration]])</f>
        <v>152.36759999999998</v>
      </c>
      <c r="M684" s="2">
        <f xml:space="preserve"> Ventes[[#This Row],[Prix de Vente HT]]*Tx_TVA</f>
        <v>29.330762999999997</v>
      </c>
      <c r="N684" s="2">
        <f>+Ventes[[#This Row],[Prix de Vente HT]]+Ventes[[#This Row],[Montant TVA]]</f>
        <v>181.69836299999997</v>
      </c>
    </row>
    <row r="685" spans="1:14">
      <c r="A685" t="str">
        <f>IF(Ventes[[#This Row],[Sale_Date]]=Ventes[[#This Row],[Sale_Date]],"ID_V "&amp;TEXT(B685,"YYYY MMDD")&amp;"-"&amp;TEXT(ROW(),"000"),"ID…")</f>
        <v>ID_V YYYY 05DD-685</v>
      </c>
      <c r="B685" s="26">
        <f t="shared" si="20"/>
        <v>45417</v>
      </c>
      <c r="C685" t="str">
        <f>_xlfn.XLOOKUP(Ventes[[#This Row],[Product_Name]],Tab_Produits[Product_Line],Tab_Produits[ID_Product],"Choisir Votre Produit")</f>
        <v>ID_P Foo 0004</v>
      </c>
      <c r="D685" s="27" t="s">
        <v>513</v>
      </c>
      <c r="E685" s="27" t="str">
        <f>+Tab_Clients[[#This Row],[Client_Name]]</f>
        <v>Sita Nair</v>
      </c>
      <c r="F685" s="27" t="str">
        <f>_xlfn.XLOOKUP(Ventes[[#This Row],[Client_Name]],Tab_Clients[Client_Name],Tab_Clients[Customer Type],"Nouveau")</f>
        <v>Member</v>
      </c>
      <c r="G685" s="28">
        <v>5</v>
      </c>
      <c r="H685" s="6">
        <f>_xlfn.XLOOKUP(Ventes[[#This Row],[Product_Name]],Tab_Produits[Product_Line],Tab_Produits[Coût_Unitaire],"0")</f>
        <v>54.84</v>
      </c>
      <c r="I685" s="2">
        <f t="shared" si="21"/>
        <v>274.20000000000005</v>
      </c>
      <c r="J685" s="2">
        <f>IF(AND(WORKDAY(Ventes[[#This Row],[Sale_Date]],2)&gt;=5,Ventes[[#This Row],[Quantity]]&gt;=7,+Ventes[[#This Row],[Customer Type]]="Member"),-Ventes[[#This Row],[Prix_Vente]]*TX_Remise,0)</f>
        <v>0</v>
      </c>
      <c r="K685" s="2">
        <f>IF(AND(WEEKDAY(Ventes[[#This Row],[Sale_Date]],2)=7, Ventes[[#This Row],[Product_Price]]&gt;7), Ventes[[#This Row],[Prix_Vente]]*TauxMaj, 0)</f>
        <v>5.4840000000000009</v>
      </c>
      <c r="L685" s="2">
        <f>SUM(Ventes[[#This Row],[Prix_Vente]:[Majoration]])</f>
        <v>279.68400000000003</v>
      </c>
      <c r="M685" s="2">
        <f xml:space="preserve"> Ventes[[#This Row],[Prix de Vente HT]]*Tx_TVA</f>
        <v>53.839170000000003</v>
      </c>
      <c r="N685" s="2">
        <f>+Ventes[[#This Row],[Prix de Vente HT]]+Ventes[[#This Row],[Montant TVA]]</f>
        <v>333.52317000000005</v>
      </c>
    </row>
    <row r="686" spans="1:14">
      <c r="A686" t="str">
        <f>IF(Ventes[[#This Row],[Sale_Date]]=Ventes[[#This Row],[Sale_Date]],"ID_V "&amp;TEXT(B686,"YYYY MMDD")&amp;"-"&amp;TEXT(ROW(),"000"),"ID…")</f>
        <v>ID_V YYYY 05DD-686</v>
      </c>
      <c r="B686" s="26">
        <f t="shared" si="20"/>
        <v>45418</v>
      </c>
      <c r="C686" t="str">
        <f>_xlfn.XLOOKUP(Ventes[[#This Row],[Product_Name]],Tab_Produits[Product_Line],Tab_Produits[ID_Product],"Choisir Votre Produit")</f>
        <v>ID_P Hom 0003</v>
      </c>
      <c r="D686" s="27" t="s">
        <v>512</v>
      </c>
      <c r="E686" s="27" t="str">
        <f>+Tab_Clients[[#This Row],[Client_Name]]</f>
        <v>Neha Kapoor</v>
      </c>
      <c r="F686" s="27" t="str">
        <f>_xlfn.XLOOKUP(Ventes[[#This Row],[Client_Name]],Tab_Clients[Client_Name],Tab_Clients[Customer Type],"Nouveau")</f>
        <v>Member</v>
      </c>
      <c r="G686" s="28">
        <v>9</v>
      </c>
      <c r="H686" s="6">
        <f>_xlfn.XLOOKUP(Ventes[[#This Row],[Product_Name]],Tab_Produits[Product_Line],Tab_Produits[Coût_Unitaire],"0")</f>
        <v>73.56</v>
      </c>
      <c r="I686" s="2">
        <f t="shared" si="21"/>
        <v>662.04</v>
      </c>
      <c r="J686" s="2">
        <f>IF(AND(WORKDAY(Ventes[[#This Row],[Sale_Date]],2)&gt;=5,Ventes[[#This Row],[Quantity]]&gt;=7,+Ventes[[#This Row],[Customer Type]]="Member"),-Ventes[[#This Row],[Prix_Vente]]*TX_Remise,0)</f>
        <v>-165.51</v>
      </c>
      <c r="K686" s="2">
        <f>IF(AND(WEEKDAY(Ventes[[#This Row],[Sale_Date]],2)=7, Ventes[[#This Row],[Product_Price]]&gt;7), Ventes[[#This Row],[Prix_Vente]]*TauxMaj, 0)</f>
        <v>0</v>
      </c>
      <c r="L686" s="2">
        <f>SUM(Ventes[[#This Row],[Prix_Vente]:[Majoration]])</f>
        <v>496.53</v>
      </c>
      <c r="M686" s="2">
        <f xml:space="preserve"> Ventes[[#This Row],[Prix de Vente HT]]*Tx_TVA</f>
        <v>95.582025000000002</v>
      </c>
      <c r="N686" s="2">
        <f>+Ventes[[#This Row],[Prix de Vente HT]]+Ventes[[#This Row],[Montant TVA]]</f>
        <v>592.11202500000002</v>
      </c>
    </row>
    <row r="687" spans="1:14">
      <c r="A687" t="str">
        <f>IF(Ventes[[#This Row],[Sale_Date]]=Ventes[[#This Row],[Sale_Date]],"ID_V "&amp;TEXT(B687,"YYYY MMDD")&amp;"-"&amp;TEXT(ROW(),"000"),"ID…")</f>
        <v>ID_V YYYY 05DD-687</v>
      </c>
      <c r="B687" s="26">
        <f t="shared" si="20"/>
        <v>45418</v>
      </c>
      <c r="C687" t="str">
        <f>_xlfn.XLOOKUP(Ventes[[#This Row],[Product_Name]],Tab_Produits[Product_Line],Tab_Produits[ID_Product],"Choisir Votre Produit")</f>
        <v>ID_P Hom 0003</v>
      </c>
      <c r="D687" s="27" t="s">
        <v>512</v>
      </c>
      <c r="E687" s="27" t="str">
        <f>+Tab_Clients[[#This Row],[Client_Name]]</f>
        <v>Anil Malhotra</v>
      </c>
      <c r="F687" s="27" t="str">
        <f>_xlfn.XLOOKUP(Ventes[[#This Row],[Client_Name]],Tab_Clients[Client_Name],Tab_Clients[Customer Type],"Nouveau")</f>
        <v>Member</v>
      </c>
      <c r="G687" s="28">
        <v>3</v>
      </c>
      <c r="H687" s="6">
        <f>_xlfn.XLOOKUP(Ventes[[#This Row],[Product_Name]],Tab_Produits[Product_Line],Tab_Produits[Coût_Unitaire],"0")</f>
        <v>73.56</v>
      </c>
      <c r="I687" s="2">
        <f t="shared" si="21"/>
        <v>220.68</v>
      </c>
      <c r="J687" s="2">
        <f>IF(AND(WORKDAY(Ventes[[#This Row],[Sale_Date]],2)&gt;=5,Ventes[[#This Row],[Quantity]]&gt;=7,+Ventes[[#This Row],[Customer Type]]="Member"),-Ventes[[#This Row],[Prix_Vente]]*TX_Remise,0)</f>
        <v>0</v>
      </c>
      <c r="K687" s="2">
        <f>IF(AND(WEEKDAY(Ventes[[#This Row],[Sale_Date]],2)=7, Ventes[[#This Row],[Product_Price]]&gt;7), Ventes[[#This Row],[Prix_Vente]]*TauxMaj, 0)</f>
        <v>0</v>
      </c>
      <c r="L687" s="2">
        <f>SUM(Ventes[[#This Row],[Prix_Vente]:[Majoration]])</f>
        <v>220.68</v>
      </c>
      <c r="M687" s="2">
        <f xml:space="preserve"> Ventes[[#This Row],[Prix de Vente HT]]*Tx_TVA</f>
        <v>42.480900000000005</v>
      </c>
      <c r="N687" s="2">
        <f>+Ventes[[#This Row],[Prix de Vente HT]]+Ventes[[#This Row],[Montant TVA]]</f>
        <v>263.16090000000003</v>
      </c>
    </row>
    <row r="688" spans="1:14">
      <c r="A688" t="str">
        <f>IF(Ventes[[#This Row],[Sale_Date]]=Ventes[[#This Row],[Sale_Date]],"ID_V "&amp;TEXT(B688,"YYYY MMDD")&amp;"-"&amp;TEXT(ROW(),"000"),"ID…")</f>
        <v>ID_V YYYY 05DD-688</v>
      </c>
      <c r="B688" s="26">
        <f t="shared" si="20"/>
        <v>45418</v>
      </c>
      <c r="C688" t="str">
        <f>_xlfn.XLOOKUP(Ventes[[#This Row],[Product_Name]],Tab_Produits[Product_Line],Tab_Produits[ID_Product],"Choisir Votre Produit")</f>
        <v>ID_P Hea 0001</v>
      </c>
      <c r="D688" s="27" t="s">
        <v>510</v>
      </c>
      <c r="E688" s="27" t="str">
        <f>+Tab_Clients[[#This Row],[Client_Name]]</f>
        <v>Krishna Patel</v>
      </c>
      <c r="F688" s="27" t="str">
        <f>_xlfn.XLOOKUP(Ventes[[#This Row],[Client_Name]],Tab_Clients[Client_Name],Tab_Clients[Customer Type],"Nouveau")</f>
        <v>Normal</v>
      </c>
      <c r="G688" s="28">
        <v>3</v>
      </c>
      <c r="H688" s="6">
        <f>_xlfn.XLOOKUP(Ventes[[#This Row],[Product_Name]],Tab_Produits[Product_Line],Tab_Produits[Coût_Unitaire],"0")</f>
        <v>74.69</v>
      </c>
      <c r="I688" s="2">
        <f t="shared" si="21"/>
        <v>224.07</v>
      </c>
      <c r="J688" s="2">
        <f>IF(AND(WORKDAY(Ventes[[#This Row],[Sale_Date]],2)&gt;=5,Ventes[[#This Row],[Quantity]]&gt;=7,+Ventes[[#This Row],[Customer Type]]="Member"),-Ventes[[#This Row],[Prix_Vente]]*TX_Remise,0)</f>
        <v>0</v>
      </c>
      <c r="K688" s="2">
        <f>IF(AND(WEEKDAY(Ventes[[#This Row],[Sale_Date]],2)=7, Ventes[[#This Row],[Product_Price]]&gt;7), Ventes[[#This Row],[Prix_Vente]]*TauxMaj, 0)</f>
        <v>0</v>
      </c>
      <c r="L688" s="2">
        <f>SUM(Ventes[[#This Row],[Prix_Vente]:[Majoration]])</f>
        <v>224.07</v>
      </c>
      <c r="M688" s="2">
        <f xml:space="preserve"> Ventes[[#This Row],[Prix de Vente HT]]*Tx_TVA</f>
        <v>43.133474999999997</v>
      </c>
      <c r="N688" s="2">
        <f>+Ventes[[#This Row],[Prix de Vente HT]]+Ventes[[#This Row],[Montant TVA]]</f>
        <v>267.20347499999997</v>
      </c>
    </row>
    <row r="689" spans="1:14">
      <c r="A689" t="str">
        <f>IF(Ventes[[#This Row],[Sale_Date]]=Ventes[[#This Row],[Sale_Date]],"ID_V "&amp;TEXT(B689,"YYYY MMDD")&amp;"-"&amp;TEXT(ROW(),"000"),"ID…")</f>
        <v>ID_V YYYY 05DD-689</v>
      </c>
      <c r="B689" s="26">
        <f t="shared" si="20"/>
        <v>45418</v>
      </c>
      <c r="C689" t="str">
        <f>_xlfn.XLOOKUP(Ventes[[#This Row],[Product_Name]],Tab_Produits[Product_Line],Tab_Produits[ID_Product],"Choisir Votre Produit")</f>
        <v>ID_P Foo 0004</v>
      </c>
      <c r="D689" s="27" t="s">
        <v>513</v>
      </c>
      <c r="E689" s="27" t="str">
        <f>+Tab_Clients[[#This Row],[Client_Name]]</f>
        <v>Ananya Chopra</v>
      </c>
      <c r="F689" s="27" t="str">
        <f>_xlfn.XLOOKUP(Ventes[[#This Row],[Client_Name]],Tab_Clients[Client_Name],Tab_Clients[Customer Type],"Nouveau")</f>
        <v>Member</v>
      </c>
      <c r="G689" s="28">
        <v>1</v>
      </c>
      <c r="H689" s="6">
        <f>_xlfn.XLOOKUP(Ventes[[#This Row],[Product_Name]],Tab_Produits[Product_Line],Tab_Produits[Coût_Unitaire],"0")</f>
        <v>54.84</v>
      </c>
      <c r="I689" s="2">
        <f t="shared" si="21"/>
        <v>54.84</v>
      </c>
      <c r="J689" s="2">
        <f>IF(AND(WORKDAY(Ventes[[#This Row],[Sale_Date]],2)&gt;=5,Ventes[[#This Row],[Quantity]]&gt;=7,+Ventes[[#This Row],[Customer Type]]="Member"),-Ventes[[#This Row],[Prix_Vente]]*TX_Remise,0)</f>
        <v>0</v>
      </c>
      <c r="K689" s="2">
        <f>IF(AND(WEEKDAY(Ventes[[#This Row],[Sale_Date]],2)=7, Ventes[[#This Row],[Product_Price]]&gt;7), Ventes[[#This Row],[Prix_Vente]]*TauxMaj, 0)</f>
        <v>0</v>
      </c>
      <c r="L689" s="2">
        <f>SUM(Ventes[[#This Row],[Prix_Vente]:[Majoration]])</f>
        <v>54.84</v>
      </c>
      <c r="M689" s="2">
        <f xml:space="preserve"> Ventes[[#This Row],[Prix de Vente HT]]*Tx_TVA</f>
        <v>10.556700000000001</v>
      </c>
      <c r="N689" s="2">
        <f>+Ventes[[#This Row],[Prix de Vente HT]]+Ventes[[#This Row],[Montant TVA]]</f>
        <v>65.39670000000001</v>
      </c>
    </row>
    <row r="690" spans="1:14">
      <c r="A690" t="str">
        <f>IF(Ventes[[#This Row],[Sale_Date]]=Ventes[[#This Row],[Sale_Date]],"ID_V "&amp;TEXT(B690,"YYYY MMDD")&amp;"-"&amp;TEXT(ROW(),"000"),"ID…")</f>
        <v>ID_V YYYY 05DD-690</v>
      </c>
      <c r="B690" s="26">
        <f t="shared" si="20"/>
        <v>45419</v>
      </c>
      <c r="C690" t="str">
        <f>_xlfn.XLOOKUP(Ventes[[#This Row],[Product_Name]],Tab_Produits[Product_Line],Tab_Produits[ID_Product],"Choisir Votre Produit")</f>
        <v>ID_P Hom 0003</v>
      </c>
      <c r="D690" s="27" t="s">
        <v>512</v>
      </c>
      <c r="E690" s="27" t="str">
        <f>+Tab_Clients[[#This Row],[Client_Name]]</f>
        <v>Manish Singh</v>
      </c>
      <c r="F690" s="27" t="str">
        <f>_xlfn.XLOOKUP(Ventes[[#This Row],[Client_Name]],Tab_Clients[Client_Name],Tab_Clients[Customer Type],"Nouveau")</f>
        <v>Member</v>
      </c>
      <c r="G690" s="28">
        <v>7</v>
      </c>
      <c r="H690" s="6">
        <f>_xlfn.XLOOKUP(Ventes[[#This Row],[Product_Name]],Tab_Produits[Product_Line],Tab_Produits[Coût_Unitaire],"0")</f>
        <v>73.56</v>
      </c>
      <c r="I690" s="2">
        <f t="shared" si="21"/>
        <v>514.92000000000007</v>
      </c>
      <c r="J690" s="2">
        <f>IF(AND(WORKDAY(Ventes[[#This Row],[Sale_Date]],2)&gt;=5,Ventes[[#This Row],[Quantity]]&gt;=7,+Ventes[[#This Row],[Customer Type]]="Member"),-Ventes[[#This Row],[Prix_Vente]]*TX_Remise,0)</f>
        <v>-128.73000000000002</v>
      </c>
      <c r="K690" s="2">
        <f>IF(AND(WEEKDAY(Ventes[[#This Row],[Sale_Date]],2)=7, Ventes[[#This Row],[Product_Price]]&gt;7), Ventes[[#This Row],[Prix_Vente]]*TauxMaj, 0)</f>
        <v>0</v>
      </c>
      <c r="L690" s="2">
        <f>SUM(Ventes[[#This Row],[Prix_Vente]:[Majoration]])</f>
        <v>386.19000000000005</v>
      </c>
      <c r="M690" s="2">
        <f xml:space="preserve"> Ventes[[#This Row],[Prix de Vente HT]]*Tx_TVA</f>
        <v>74.341575000000006</v>
      </c>
      <c r="N690" s="2">
        <f>+Ventes[[#This Row],[Prix de Vente HT]]+Ventes[[#This Row],[Montant TVA]]</f>
        <v>460.53157500000009</v>
      </c>
    </row>
    <row r="691" spans="1:14">
      <c r="A691" t="str">
        <f>IF(Ventes[[#This Row],[Sale_Date]]=Ventes[[#This Row],[Sale_Date]],"ID_V "&amp;TEXT(B691,"YYYY MMDD")&amp;"-"&amp;TEXT(ROW(),"000"),"ID…")</f>
        <v>ID_V YYYY 05DD-691</v>
      </c>
      <c r="B691" s="26">
        <f t="shared" si="20"/>
        <v>45419</v>
      </c>
      <c r="C691" t="str">
        <f>_xlfn.XLOOKUP(Ventes[[#This Row],[Product_Name]],Tab_Produits[Product_Line],Tab_Produits[ID_Product],"Choisir Votre Produit")</f>
        <v>ID_P Hom 0003</v>
      </c>
      <c r="D691" s="27" t="s">
        <v>512</v>
      </c>
      <c r="E691" s="27" t="str">
        <f>+Tab_Clients[[#This Row],[Client_Name]]</f>
        <v>Sanjay Chopra</v>
      </c>
      <c r="F691" s="27" t="str">
        <f>_xlfn.XLOOKUP(Ventes[[#This Row],[Client_Name]],Tab_Clients[Client_Name],Tab_Clients[Customer Type],"Nouveau")</f>
        <v>Normal</v>
      </c>
      <c r="G691" s="28">
        <v>7</v>
      </c>
      <c r="H691" s="6">
        <f>_xlfn.XLOOKUP(Ventes[[#This Row],[Product_Name]],Tab_Produits[Product_Line],Tab_Produits[Coût_Unitaire],"0")</f>
        <v>73.56</v>
      </c>
      <c r="I691" s="2">
        <f t="shared" si="21"/>
        <v>514.92000000000007</v>
      </c>
      <c r="J691" s="2">
        <f>IF(AND(WORKDAY(Ventes[[#This Row],[Sale_Date]],2)&gt;=5,Ventes[[#This Row],[Quantity]]&gt;=7,+Ventes[[#This Row],[Customer Type]]="Member"),-Ventes[[#This Row],[Prix_Vente]]*TX_Remise,0)</f>
        <v>0</v>
      </c>
      <c r="K691" s="2">
        <f>IF(AND(WEEKDAY(Ventes[[#This Row],[Sale_Date]],2)=7, Ventes[[#This Row],[Product_Price]]&gt;7), Ventes[[#This Row],[Prix_Vente]]*TauxMaj, 0)</f>
        <v>0</v>
      </c>
      <c r="L691" s="2">
        <f>SUM(Ventes[[#This Row],[Prix_Vente]:[Majoration]])</f>
        <v>514.92000000000007</v>
      </c>
      <c r="M691" s="2">
        <f xml:space="preserve"> Ventes[[#This Row],[Prix de Vente HT]]*Tx_TVA</f>
        <v>99.122100000000017</v>
      </c>
      <c r="N691" s="2">
        <f>+Ventes[[#This Row],[Prix de Vente HT]]+Ventes[[#This Row],[Montant TVA]]</f>
        <v>614.04210000000012</v>
      </c>
    </row>
    <row r="692" spans="1:14">
      <c r="A692" t="str">
        <f>IF(Ventes[[#This Row],[Sale_Date]]=Ventes[[#This Row],[Sale_Date]],"ID_V "&amp;TEXT(B692,"YYYY MMDD")&amp;"-"&amp;TEXT(ROW(),"000"),"ID…")</f>
        <v>ID_V YYYY 05DD-692</v>
      </c>
      <c r="B692" s="26">
        <f t="shared" si="20"/>
        <v>45419</v>
      </c>
      <c r="C692" t="str">
        <f>_xlfn.XLOOKUP(Ventes[[#This Row],[Product_Name]],Tab_Produits[Product_Line],Tab_Produits[ID_Product],"Choisir Votre Produit")</f>
        <v>ID_P Hea 0001</v>
      </c>
      <c r="D692" s="27" t="s">
        <v>510</v>
      </c>
      <c r="E692" s="27" t="str">
        <f>+Tab_Clients[[#This Row],[Client_Name]]</f>
        <v>Krishna Sharma</v>
      </c>
      <c r="F692" s="27" t="str">
        <f>_xlfn.XLOOKUP(Ventes[[#This Row],[Client_Name]],Tab_Clients[Client_Name],Tab_Clients[Customer Type],"Nouveau")</f>
        <v>Normal</v>
      </c>
      <c r="G692" s="28">
        <v>9</v>
      </c>
      <c r="H692" s="6">
        <f>_xlfn.XLOOKUP(Ventes[[#This Row],[Product_Name]],Tab_Produits[Product_Line],Tab_Produits[Coût_Unitaire],"0")</f>
        <v>74.69</v>
      </c>
      <c r="I692" s="2">
        <f t="shared" si="21"/>
        <v>672.21</v>
      </c>
      <c r="J692" s="2">
        <f>IF(AND(WORKDAY(Ventes[[#This Row],[Sale_Date]],2)&gt;=5,Ventes[[#This Row],[Quantity]]&gt;=7,+Ventes[[#This Row],[Customer Type]]="Member"),-Ventes[[#This Row],[Prix_Vente]]*TX_Remise,0)</f>
        <v>0</v>
      </c>
      <c r="K692" s="2">
        <f>IF(AND(WEEKDAY(Ventes[[#This Row],[Sale_Date]],2)=7, Ventes[[#This Row],[Product_Price]]&gt;7), Ventes[[#This Row],[Prix_Vente]]*TauxMaj, 0)</f>
        <v>0</v>
      </c>
      <c r="L692" s="2">
        <f>SUM(Ventes[[#This Row],[Prix_Vente]:[Majoration]])</f>
        <v>672.21</v>
      </c>
      <c r="M692" s="2">
        <f xml:space="preserve"> Ventes[[#This Row],[Prix de Vente HT]]*Tx_TVA</f>
        <v>129.40042500000001</v>
      </c>
      <c r="N692" s="2">
        <f>+Ventes[[#This Row],[Prix de Vente HT]]+Ventes[[#This Row],[Montant TVA]]</f>
        <v>801.61042500000008</v>
      </c>
    </row>
    <row r="693" spans="1:14">
      <c r="A693" t="str">
        <f>IF(Ventes[[#This Row],[Sale_Date]]=Ventes[[#This Row],[Sale_Date]],"ID_V "&amp;TEXT(B693,"YYYY MMDD")&amp;"-"&amp;TEXT(ROW(),"000"),"ID…")</f>
        <v>ID_V YYYY 05DD-693</v>
      </c>
      <c r="B693" s="26">
        <f t="shared" si="20"/>
        <v>45419</v>
      </c>
      <c r="C693" t="str">
        <f>_xlfn.XLOOKUP(Ventes[[#This Row],[Product_Name]],Tab_Produits[Product_Line],Tab_Produits[ID_Product],"Choisir Votre Produit")</f>
        <v>ID_P Foo 0004</v>
      </c>
      <c r="D693" s="27" t="s">
        <v>513</v>
      </c>
      <c r="E693" s="27" t="str">
        <f>+Tab_Clients[[#This Row],[Client_Name]]</f>
        <v>Aditya Das</v>
      </c>
      <c r="F693" s="27" t="str">
        <f>_xlfn.XLOOKUP(Ventes[[#This Row],[Client_Name]],Tab_Clients[Client_Name],Tab_Clients[Customer Type],"Nouveau")</f>
        <v>Normal</v>
      </c>
      <c r="G693" s="28">
        <v>3</v>
      </c>
      <c r="H693" s="6">
        <f>_xlfn.XLOOKUP(Ventes[[#This Row],[Product_Name]],Tab_Produits[Product_Line],Tab_Produits[Coût_Unitaire],"0")</f>
        <v>54.84</v>
      </c>
      <c r="I693" s="2">
        <f t="shared" si="21"/>
        <v>164.52</v>
      </c>
      <c r="J693" s="2">
        <f>IF(AND(WORKDAY(Ventes[[#This Row],[Sale_Date]],2)&gt;=5,Ventes[[#This Row],[Quantity]]&gt;=7,+Ventes[[#This Row],[Customer Type]]="Member"),-Ventes[[#This Row],[Prix_Vente]]*TX_Remise,0)</f>
        <v>0</v>
      </c>
      <c r="K693" s="2">
        <f>IF(AND(WEEKDAY(Ventes[[#This Row],[Sale_Date]],2)=7, Ventes[[#This Row],[Product_Price]]&gt;7), Ventes[[#This Row],[Prix_Vente]]*TauxMaj, 0)</f>
        <v>0</v>
      </c>
      <c r="L693" s="2">
        <f>SUM(Ventes[[#This Row],[Prix_Vente]:[Majoration]])</f>
        <v>164.52</v>
      </c>
      <c r="M693" s="2">
        <f xml:space="preserve"> Ventes[[#This Row],[Prix de Vente HT]]*Tx_TVA</f>
        <v>31.670100000000001</v>
      </c>
      <c r="N693" s="2">
        <f>+Ventes[[#This Row],[Prix de Vente HT]]+Ventes[[#This Row],[Montant TVA]]</f>
        <v>196.1901</v>
      </c>
    </row>
    <row r="694" spans="1:14">
      <c r="A694" t="str">
        <f>IF(Ventes[[#This Row],[Sale_Date]]=Ventes[[#This Row],[Sale_Date]],"ID_V "&amp;TEXT(B694,"YYYY MMDD")&amp;"-"&amp;TEXT(ROW(),"000"),"ID…")</f>
        <v>ID_V YYYY 05DD-694</v>
      </c>
      <c r="B694" s="26">
        <f t="shared" si="20"/>
        <v>45420</v>
      </c>
      <c r="C694" t="str">
        <f>_xlfn.XLOOKUP(Ventes[[#This Row],[Product_Name]],Tab_Produits[Product_Line],Tab_Produits[ID_Product],"Choisir Votre Produit")</f>
        <v>ID_P Hom 0003</v>
      </c>
      <c r="D694" s="27" t="s">
        <v>512</v>
      </c>
      <c r="E694" s="27" t="str">
        <f>+Tab_Clients[[#This Row],[Client_Name]]</f>
        <v>Lakshmi Gupta</v>
      </c>
      <c r="F694" s="27" t="str">
        <f>_xlfn.XLOOKUP(Ventes[[#This Row],[Client_Name]],Tab_Clients[Client_Name],Tab_Clients[Customer Type],"Nouveau")</f>
        <v>Member</v>
      </c>
      <c r="G694" s="28">
        <v>1</v>
      </c>
      <c r="H694" s="6">
        <f>_xlfn.XLOOKUP(Ventes[[#This Row],[Product_Name]],Tab_Produits[Product_Line],Tab_Produits[Coût_Unitaire],"0")</f>
        <v>73.56</v>
      </c>
      <c r="I694" s="2">
        <f t="shared" si="21"/>
        <v>73.56</v>
      </c>
      <c r="J694" s="2">
        <f>IF(AND(WORKDAY(Ventes[[#This Row],[Sale_Date]],2)&gt;=5,Ventes[[#This Row],[Quantity]]&gt;=7,+Ventes[[#This Row],[Customer Type]]="Member"),-Ventes[[#This Row],[Prix_Vente]]*TX_Remise,0)</f>
        <v>0</v>
      </c>
      <c r="K694" s="2">
        <f>IF(AND(WEEKDAY(Ventes[[#This Row],[Sale_Date]],2)=7, Ventes[[#This Row],[Product_Price]]&gt;7), Ventes[[#This Row],[Prix_Vente]]*TauxMaj, 0)</f>
        <v>0</v>
      </c>
      <c r="L694" s="2">
        <f>SUM(Ventes[[#This Row],[Prix_Vente]:[Majoration]])</f>
        <v>73.56</v>
      </c>
      <c r="M694" s="2">
        <f xml:space="preserve"> Ventes[[#This Row],[Prix de Vente HT]]*Tx_TVA</f>
        <v>14.160300000000001</v>
      </c>
      <c r="N694" s="2">
        <f>+Ventes[[#This Row],[Prix de Vente HT]]+Ventes[[#This Row],[Montant TVA]]</f>
        <v>87.720300000000009</v>
      </c>
    </row>
    <row r="695" spans="1:14">
      <c r="A695" t="str">
        <f>IF(Ventes[[#This Row],[Sale_Date]]=Ventes[[#This Row],[Sale_Date]],"ID_V "&amp;TEXT(B695,"YYYY MMDD")&amp;"-"&amp;TEXT(ROW(),"000"),"ID…")</f>
        <v>ID_V YYYY 05DD-695</v>
      </c>
      <c r="B695" s="26">
        <f t="shared" si="20"/>
        <v>45420</v>
      </c>
      <c r="C695" t="str">
        <f>_xlfn.XLOOKUP(Ventes[[#This Row],[Product_Name]],Tab_Produits[Product_Line],Tab_Produits[ID_Product],"Choisir Votre Produit")</f>
        <v>ID_P Hea 0001</v>
      </c>
      <c r="D695" s="27" t="s">
        <v>510</v>
      </c>
      <c r="E695" s="27" t="str">
        <f>+Tab_Clients[[#This Row],[Client_Name]]</f>
        <v>Aditya Mukherjee</v>
      </c>
      <c r="F695" s="27" t="str">
        <f>_xlfn.XLOOKUP(Ventes[[#This Row],[Client_Name]],Tab_Clients[Client_Name],Tab_Clients[Customer Type],"Nouveau")</f>
        <v>Member</v>
      </c>
      <c r="G695" s="28">
        <v>8</v>
      </c>
      <c r="H695" s="6">
        <f>_xlfn.XLOOKUP(Ventes[[#This Row],[Product_Name]],Tab_Produits[Product_Line],Tab_Produits[Coût_Unitaire],"0")</f>
        <v>74.69</v>
      </c>
      <c r="I695" s="2">
        <f t="shared" si="21"/>
        <v>597.52</v>
      </c>
      <c r="J695" s="2">
        <f>IF(AND(WORKDAY(Ventes[[#This Row],[Sale_Date]],2)&gt;=5,Ventes[[#This Row],[Quantity]]&gt;=7,+Ventes[[#This Row],[Customer Type]]="Member"),-Ventes[[#This Row],[Prix_Vente]]*TX_Remise,0)</f>
        <v>-149.38</v>
      </c>
      <c r="K695" s="2">
        <f>IF(AND(WEEKDAY(Ventes[[#This Row],[Sale_Date]],2)=7, Ventes[[#This Row],[Product_Price]]&gt;7), Ventes[[#This Row],[Prix_Vente]]*TauxMaj, 0)</f>
        <v>0</v>
      </c>
      <c r="L695" s="2">
        <f>SUM(Ventes[[#This Row],[Prix_Vente]:[Majoration]])</f>
        <v>448.14</v>
      </c>
      <c r="M695" s="2">
        <f xml:space="preserve"> Ventes[[#This Row],[Prix de Vente HT]]*Tx_TVA</f>
        <v>86.266949999999994</v>
      </c>
      <c r="N695" s="2">
        <f>+Ventes[[#This Row],[Prix de Vente HT]]+Ventes[[#This Row],[Montant TVA]]</f>
        <v>534.40694999999994</v>
      </c>
    </row>
    <row r="696" spans="1:14">
      <c r="A696" t="str">
        <f>IF(Ventes[[#This Row],[Sale_Date]]=Ventes[[#This Row],[Sale_Date]],"ID_V "&amp;TEXT(B696,"YYYY MMDD")&amp;"-"&amp;TEXT(ROW(),"000"),"ID…")</f>
        <v>ID_V YYYY 05DD-696</v>
      </c>
      <c r="B696" s="26">
        <f t="shared" si="20"/>
        <v>45420</v>
      </c>
      <c r="C696" t="str">
        <f>_xlfn.XLOOKUP(Ventes[[#This Row],[Product_Name]],Tab_Produits[Product_Line],Tab_Produits[ID_Product],"Choisir Votre Produit")</f>
        <v>ID_P Ele 0002</v>
      </c>
      <c r="D696" s="27" t="s">
        <v>511</v>
      </c>
      <c r="E696" s="27" t="str">
        <f>+Tab_Clients[[#This Row],[Client_Name]]</f>
        <v>Aditya Kumar</v>
      </c>
      <c r="F696" s="27" t="str">
        <f>_xlfn.XLOOKUP(Ventes[[#This Row],[Client_Name]],Tab_Clients[Client_Name],Tab_Clients[Customer Type],"Nouveau")</f>
        <v>Normal</v>
      </c>
      <c r="G696" s="28">
        <v>2</v>
      </c>
      <c r="H696" s="6">
        <f>_xlfn.XLOOKUP(Ventes[[#This Row],[Product_Name]],Tab_Produits[Product_Line],Tab_Produits[Coût_Unitaire],"0")</f>
        <v>15.28</v>
      </c>
      <c r="I696" s="2">
        <f t="shared" si="21"/>
        <v>30.56</v>
      </c>
      <c r="J696" s="2">
        <f>IF(AND(WORKDAY(Ventes[[#This Row],[Sale_Date]],2)&gt;=5,Ventes[[#This Row],[Quantity]]&gt;=7,+Ventes[[#This Row],[Customer Type]]="Member"),-Ventes[[#This Row],[Prix_Vente]]*TX_Remise,0)</f>
        <v>0</v>
      </c>
      <c r="K696" s="2">
        <f>IF(AND(WEEKDAY(Ventes[[#This Row],[Sale_Date]],2)=7, Ventes[[#This Row],[Product_Price]]&gt;7), Ventes[[#This Row],[Prix_Vente]]*TauxMaj, 0)</f>
        <v>0</v>
      </c>
      <c r="L696" s="2">
        <f>SUM(Ventes[[#This Row],[Prix_Vente]:[Majoration]])</f>
        <v>30.56</v>
      </c>
      <c r="M696" s="2">
        <f xml:space="preserve"> Ventes[[#This Row],[Prix de Vente HT]]*Tx_TVA</f>
        <v>5.8827999999999996</v>
      </c>
      <c r="N696" s="2">
        <f>+Ventes[[#This Row],[Prix de Vente HT]]+Ventes[[#This Row],[Montant TVA]]</f>
        <v>36.442799999999998</v>
      </c>
    </row>
    <row r="697" spans="1:14">
      <c r="A697" t="str">
        <f>IF(Ventes[[#This Row],[Sale_Date]]=Ventes[[#This Row],[Sale_Date]],"ID_V "&amp;TEXT(B697,"YYYY MMDD")&amp;"-"&amp;TEXT(ROW(),"000"),"ID…")</f>
        <v>ID_V YYYY 05DD-697</v>
      </c>
      <c r="B697" s="26">
        <f t="shared" si="20"/>
        <v>45420</v>
      </c>
      <c r="C697" t="str">
        <f>_xlfn.XLOOKUP(Ventes[[#This Row],[Product_Name]],Tab_Produits[Product_Line],Tab_Produits[ID_Product],"Choisir Votre Produit")</f>
        <v>ID_P Ele 0002</v>
      </c>
      <c r="D697" s="27" t="s">
        <v>511</v>
      </c>
      <c r="E697" s="27" t="str">
        <f>+Tab_Clients[[#This Row],[Client_Name]]</f>
        <v>Lakshmi Mukherjee</v>
      </c>
      <c r="F697" s="27" t="str">
        <f>_xlfn.XLOOKUP(Ventes[[#This Row],[Client_Name]],Tab_Clients[Client_Name],Tab_Clients[Customer Type],"Nouveau")</f>
        <v>Member</v>
      </c>
      <c r="G697" s="28">
        <v>6</v>
      </c>
      <c r="H697" s="6">
        <f>_xlfn.XLOOKUP(Ventes[[#This Row],[Product_Name]],Tab_Produits[Product_Line],Tab_Produits[Coût_Unitaire],"0")</f>
        <v>15.28</v>
      </c>
      <c r="I697" s="2">
        <f t="shared" si="21"/>
        <v>91.679999999999993</v>
      </c>
      <c r="J697" s="2">
        <f>IF(AND(WORKDAY(Ventes[[#This Row],[Sale_Date]],2)&gt;=5,Ventes[[#This Row],[Quantity]]&gt;=7,+Ventes[[#This Row],[Customer Type]]="Member"),-Ventes[[#This Row],[Prix_Vente]]*TX_Remise,0)</f>
        <v>0</v>
      </c>
      <c r="K697" s="2">
        <f>IF(AND(WEEKDAY(Ventes[[#This Row],[Sale_Date]],2)=7, Ventes[[#This Row],[Product_Price]]&gt;7), Ventes[[#This Row],[Prix_Vente]]*TauxMaj, 0)</f>
        <v>0</v>
      </c>
      <c r="L697" s="2">
        <f>SUM(Ventes[[#This Row],[Prix_Vente]:[Majoration]])</f>
        <v>91.679999999999993</v>
      </c>
      <c r="M697" s="2">
        <f xml:space="preserve"> Ventes[[#This Row],[Prix de Vente HT]]*Tx_TVA</f>
        <v>17.648399999999999</v>
      </c>
      <c r="N697" s="2">
        <f>+Ventes[[#This Row],[Prix de Vente HT]]+Ventes[[#This Row],[Montant TVA]]</f>
        <v>109.32839999999999</v>
      </c>
    </row>
    <row r="698" spans="1:14">
      <c r="A698" t="str">
        <f>IF(Ventes[[#This Row],[Sale_Date]]=Ventes[[#This Row],[Sale_Date]],"ID_V "&amp;TEXT(B698,"YYYY MMDD")&amp;"-"&amp;TEXT(ROW(),"000"),"ID…")</f>
        <v>ID_V YYYY 05DD-698</v>
      </c>
      <c r="B698" s="26">
        <f t="shared" si="20"/>
        <v>45421</v>
      </c>
      <c r="C698" t="str">
        <f>_xlfn.XLOOKUP(Ventes[[#This Row],[Product_Name]],Tab_Produits[Product_Line],Tab_Produits[ID_Product],"Choisir Votre Produit")</f>
        <v>ID_P Spo 0006</v>
      </c>
      <c r="D698" s="27" t="s">
        <v>515</v>
      </c>
      <c r="E698" s="27" t="str">
        <f>+Tab_Clients[[#This Row],[Client_Name]]</f>
        <v>Anil Gupta</v>
      </c>
      <c r="F698" s="27" t="str">
        <f>_xlfn.XLOOKUP(Ventes[[#This Row],[Client_Name]],Tab_Clients[Client_Name],Tab_Clients[Customer Type],"Nouveau")</f>
        <v>Member</v>
      </c>
      <c r="G698" s="28">
        <v>4</v>
      </c>
      <c r="H698" s="6">
        <f>_xlfn.XLOOKUP(Ventes[[#This Row],[Product_Name]],Tab_Produits[Product_Line],Tab_Produits[Coût_Unitaire],"0")</f>
        <v>93.72</v>
      </c>
      <c r="I698" s="2">
        <f t="shared" si="21"/>
        <v>374.88</v>
      </c>
      <c r="J698" s="2">
        <f>IF(AND(WORKDAY(Ventes[[#This Row],[Sale_Date]],2)&gt;=5,Ventes[[#This Row],[Quantity]]&gt;=7,+Ventes[[#This Row],[Customer Type]]="Member"),-Ventes[[#This Row],[Prix_Vente]]*TX_Remise,0)</f>
        <v>0</v>
      </c>
      <c r="K698" s="2">
        <f>IF(AND(WEEKDAY(Ventes[[#This Row],[Sale_Date]],2)=7, Ventes[[#This Row],[Product_Price]]&gt;7), Ventes[[#This Row],[Prix_Vente]]*TauxMaj, 0)</f>
        <v>0</v>
      </c>
      <c r="L698" s="2">
        <f>SUM(Ventes[[#This Row],[Prix_Vente]:[Majoration]])</f>
        <v>374.88</v>
      </c>
      <c r="M698" s="2">
        <f xml:space="preserve"> Ventes[[#This Row],[Prix de Vente HT]]*Tx_TVA</f>
        <v>72.164400000000001</v>
      </c>
      <c r="N698" s="2">
        <f>+Ventes[[#This Row],[Prix de Vente HT]]+Ventes[[#This Row],[Montant TVA]]</f>
        <v>447.0444</v>
      </c>
    </row>
    <row r="699" spans="1:14">
      <c r="A699" t="str">
        <f>IF(Ventes[[#This Row],[Sale_Date]]=Ventes[[#This Row],[Sale_Date]],"ID_V "&amp;TEXT(B699,"YYYY MMDD")&amp;"-"&amp;TEXT(ROW(),"000"),"ID…")</f>
        <v>ID_V YYYY 05DD-699</v>
      </c>
      <c r="B699" s="26">
        <f t="shared" si="20"/>
        <v>45421</v>
      </c>
      <c r="C699" t="str">
        <f>_xlfn.XLOOKUP(Ventes[[#This Row],[Product_Name]],Tab_Produits[Product_Line],Tab_Produits[ID_Product],"Choisir Votre Produit")</f>
        <v>ID_P Foo 0004</v>
      </c>
      <c r="D699" s="27" t="s">
        <v>513</v>
      </c>
      <c r="E699" s="27" t="str">
        <f>+Tab_Clients[[#This Row],[Client_Name]]</f>
        <v>Aarav Rao</v>
      </c>
      <c r="F699" s="27" t="str">
        <f>_xlfn.XLOOKUP(Ventes[[#This Row],[Client_Name]],Tab_Clients[Client_Name],Tab_Clients[Customer Type],"Nouveau")</f>
        <v>Member</v>
      </c>
      <c r="G699" s="28">
        <v>9</v>
      </c>
      <c r="H699" s="6">
        <f>_xlfn.XLOOKUP(Ventes[[#This Row],[Product_Name]],Tab_Produits[Product_Line],Tab_Produits[Coût_Unitaire],"0")</f>
        <v>54.84</v>
      </c>
      <c r="I699" s="2">
        <f t="shared" si="21"/>
        <v>493.56000000000006</v>
      </c>
      <c r="J699" s="2">
        <f>IF(AND(WORKDAY(Ventes[[#This Row],[Sale_Date]],2)&gt;=5,Ventes[[#This Row],[Quantity]]&gt;=7,+Ventes[[#This Row],[Customer Type]]="Member"),-Ventes[[#This Row],[Prix_Vente]]*TX_Remise,0)</f>
        <v>-123.39000000000001</v>
      </c>
      <c r="K699" s="2">
        <f>IF(AND(WEEKDAY(Ventes[[#This Row],[Sale_Date]],2)=7, Ventes[[#This Row],[Product_Price]]&gt;7), Ventes[[#This Row],[Prix_Vente]]*TauxMaj, 0)</f>
        <v>0</v>
      </c>
      <c r="L699" s="2">
        <f>SUM(Ventes[[#This Row],[Prix_Vente]:[Majoration]])</f>
        <v>370.17000000000007</v>
      </c>
      <c r="M699" s="2">
        <f xml:space="preserve"> Ventes[[#This Row],[Prix de Vente HT]]*Tx_TVA</f>
        <v>71.257725000000022</v>
      </c>
      <c r="N699" s="2">
        <f>+Ventes[[#This Row],[Prix de Vente HT]]+Ventes[[#This Row],[Montant TVA]]</f>
        <v>441.42772500000012</v>
      </c>
    </row>
    <row r="700" spans="1:14">
      <c r="A700" t="str">
        <f>IF(Ventes[[#This Row],[Sale_Date]]=Ventes[[#This Row],[Sale_Date]],"ID_V "&amp;TEXT(B700,"YYYY MMDD")&amp;"-"&amp;TEXT(ROW(),"000"),"ID…")</f>
        <v>ID_V YYYY 05DD-700</v>
      </c>
      <c r="B700" s="26">
        <f t="shared" si="20"/>
        <v>45421</v>
      </c>
      <c r="C700" t="str">
        <f>_xlfn.XLOOKUP(Ventes[[#This Row],[Product_Name]],Tab_Produits[Product_Line],Tab_Produits[ID_Product],"Choisir Votre Produit")</f>
        <v>ID_P Hom 0003</v>
      </c>
      <c r="D700" s="27" t="s">
        <v>512</v>
      </c>
      <c r="E700" s="27" t="str">
        <f>+Tab_Clients[[#This Row],[Client_Name]]</f>
        <v>Sita Iyer</v>
      </c>
      <c r="F700" s="27" t="str">
        <f>_xlfn.XLOOKUP(Ventes[[#This Row],[Client_Name]],Tab_Clients[Client_Name],Tab_Clients[Customer Type],"Nouveau")</f>
        <v>Member</v>
      </c>
      <c r="G700" s="28">
        <v>6</v>
      </c>
      <c r="H700" s="6">
        <f>_xlfn.XLOOKUP(Ventes[[#This Row],[Product_Name]],Tab_Produits[Product_Line],Tab_Produits[Coût_Unitaire],"0")</f>
        <v>73.56</v>
      </c>
      <c r="I700" s="2">
        <f t="shared" si="21"/>
        <v>441.36</v>
      </c>
      <c r="J700" s="2">
        <f>IF(AND(WORKDAY(Ventes[[#This Row],[Sale_Date]],2)&gt;=5,Ventes[[#This Row],[Quantity]]&gt;=7,+Ventes[[#This Row],[Customer Type]]="Member"),-Ventes[[#This Row],[Prix_Vente]]*TX_Remise,0)</f>
        <v>0</v>
      </c>
      <c r="K700" s="2">
        <f>IF(AND(WEEKDAY(Ventes[[#This Row],[Sale_Date]],2)=7, Ventes[[#This Row],[Product_Price]]&gt;7), Ventes[[#This Row],[Prix_Vente]]*TauxMaj, 0)</f>
        <v>0</v>
      </c>
      <c r="L700" s="2">
        <f>SUM(Ventes[[#This Row],[Prix_Vente]:[Majoration]])</f>
        <v>441.36</v>
      </c>
      <c r="M700" s="2">
        <f xml:space="preserve"> Ventes[[#This Row],[Prix de Vente HT]]*Tx_TVA</f>
        <v>84.961800000000011</v>
      </c>
      <c r="N700" s="2">
        <f>+Ventes[[#This Row],[Prix de Vente HT]]+Ventes[[#This Row],[Montant TVA]]</f>
        <v>526.32180000000005</v>
      </c>
    </row>
    <row r="701" spans="1:14">
      <c r="A701" t="str">
        <f>IF(Ventes[[#This Row],[Sale_Date]]=Ventes[[#This Row],[Sale_Date]],"ID_V "&amp;TEXT(B701,"YYYY MMDD")&amp;"-"&amp;TEXT(ROW(),"000"),"ID…")</f>
        <v>ID_V YYYY 05DD-701</v>
      </c>
      <c r="B701" s="26">
        <f t="shared" si="20"/>
        <v>45421</v>
      </c>
      <c r="C701" t="str">
        <f>_xlfn.XLOOKUP(Ventes[[#This Row],[Product_Name]],Tab_Produits[Product_Line],Tab_Produits[ID_Product],"Choisir Votre Produit")</f>
        <v>ID_P Hom 0003</v>
      </c>
      <c r="D701" s="27" t="s">
        <v>512</v>
      </c>
      <c r="E701" s="27" t="str">
        <f>+Tab_Clients[[#This Row],[Client_Name]]</f>
        <v>Pooja Singh</v>
      </c>
      <c r="F701" s="27" t="str">
        <f>_xlfn.XLOOKUP(Ventes[[#This Row],[Client_Name]],Tab_Clients[Client_Name],Tab_Clients[Customer Type],"Nouveau")</f>
        <v>Member</v>
      </c>
      <c r="G701" s="28">
        <v>7</v>
      </c>
      <c r="H701" s="6">
        <f>_xlfn.XLOOKUP(Ventes[[#This Row],[Product_Name]],Tab_Produits[Product_Line],Tab_Produits[Coût_Unitaire],"0")</f>
        <v>73.56</v>
      </c>
      <c r="I701" s="2">
        <f t="shared" si="21"/>
        <v>514.92000000000007</v>
      </c>
      <c r="J701" s="2">
        <f>IF(AND(WORKDAY(Ventes[[#This Row],[Sale_Date]],2)&gt;=5,Ventes[[#This Row],[Quantity]]&gt;=7,+Ventes[[#This Row],[Customer Type]]="Member"),-Ventes[[#This Row],[Prix_Vente]]*TX_Remise,0)</f>
        <v>-128.73000000000002</v>
      </c>
      <c r="K701" s="2">
        <f>IF(AND(WEEKDAY(Ventes[[#This Row],[Sale_Date]],2)=7, Ventes[[#This Row],[Product_Price]]&gt;7), Ventes[[#This Row],[Prix_Vente]]*TauxMaj, 0)</f>
        <v>0</v>
      </c>
      <c r="L701" s="2">
        <f>SUM(Ventes[[#This Row],[Prix_Vente]:[Majoration]])</f>
        <v>386.19000000000005</v>
      </c>
      <c r="M701" s="2">
        <f xml:space="preserve"> Ventes[[#This Row],[Prix de Vente HT]]*Tx_TVA</f>
        <v>74.341575000000006</v>
      </c>
      <c r="N701" s="2">
        <f>+Ventes[[#This Row],[Prix de Vente HT]]+Ventes[[#This Row],[Montant TVA]]</f>
        <v>460.53157500000009</v>
      </c>
    </row>
    <row r="702" spans="1:14">
      <c r="A702" t="str">
        <f>IF(Ventes[[#This Row],[Sale_Date]]=Ventes[[#This Row],[Sale_Date]],"ID_V "&amp;TEXT(B702,"YYYY MMDD")&amp;"-"&amp;TEXT(ROW(),"000"),"ID…")</f>
        <v>ID_V YYYY 05DD-702</v>
      </c>
      <c r="B702" s="26">
        <f t="shared" si="20"/>
        <v>45422</v>
      </c>
      <c r="C702" t="str">
        <f>_xlfn.XLOOKUP(Ventes[[#This Row],[Product_Name]],Tab_Produits[Product_Line],Tab_Produits[ID_Product],"Choisir Votre Produit")</f>
        <v>ID_P Hea 0001</v>
      </c>
      <c r="D702" s="27" t="s">
        <v>510</v>
      </c>
      <c r="E702" s="27" t="str">
        <f>+Tab_Clients[[#This Row],[Client_Name]]</f>
        <v>Rohan Joshi</v>
      </c>
      <c r="F702" s="27" t="str">
        <f>_xlfn.XLOOKUP(Ventes[[#This Row],[Client_Name]],Tab_Clients[Client_Name],Tab_Clients[Customer Type],"Nouveau")</f>
        <v>Member</v>
      </c>
      <c r="G702" s="28">
        <v>4</v>
      </c>
      <c r="H702" s="6">
        <f>_xlfn.XLOOKUP(Ventes[[#This Row],[Product_Name]],Tab_Produits[Product_Line],Tab_Produits[Coût_Unitaire],"0")</f>
        <v>74.69</v>
      </c>
      <c r="I702" s="2">
        <f t="shared" si="21"/>
        <v>298.76</v>
      </c>
      <c r="J702" s="2">
        <f>IF(AND(WORKDAY(Ventes[[#This Row],[Sale_Date]],2)&gt;=5,Ventes[[#This Row],[Quantity]]&gt;=7,+Ventes[[#This Row],[Customer Type]]="Member"),-Ventes[[#This Row],[Prix_Vente]]*TX_Remise,0)</f>
        <v>0</v>
      </c>
      <c r="K702" s="2">
        <f>IF(AND(WEEKDAY(Ventes[[#This Row],[Sale_Date]],2)=7, Ventes[[#This Row],[Product_Price]]&gt;7), Ventes[[#This Row],[Prix_Vente]]*TauxMaj, 0)</f>
        <v>0</v>
      </c>
      <c r="L702" s="2">
        <f>SUM(Ventes[[#This Row],[Prix_Vente]:[Majoration]])</f>
        <v>298.76</v>
      </c>
      <c r="M702" s="2">
        <f xml:space="preserve"> Ventes[[#This Row],[Prix de Vente HT]]*Tx_TVA</f>
        <v>57.511299999999999</v>
      </c>
      <c r="N702" s="2">
        <f>+Ventes[[#This Row],[Prix de Vente HT]]+Ventes[[#This Row],[Montant TVA]]</f>
        <v>356.2713</v>
      </c>
    </row>
    <row r="703" spans="1:14">
      <c r="A703" t="str">
        <f>IF(Ventes[[#This Row],[Sale_Date]]=Ventes[[#This Row],[Sale_Date]],"ID_V "&amp;TEXT(B703,"YYYY MMDD")&amp;"-"&amp;TEXT(ROW(),"000"),"ID…")</f>
        <v>ID_V YYYY 05DD-703</v>
      </c>
      <c r="B703" s="26">
        <f t="shared" si="20"/>
        <v>45422</v>
      </c>
      <c r="C703" t="str">
        <f>_xlfn.XLOOKUP(Ventes[[#This Row],[Product_Name]],Tab_Produits[Product_Line],Tab_Produits[ID_Product],"Choisir Votre Produit")</f>
        <v>ID_P Ele 0002</v>
      </c>
      <c r="D703" s="27" t="s">
        <v>511</v>
      </c>
      <c r="E703" s="27" t="str">
        <f>+Tab_Clients[[#This Row],[Client_Name]]</f>
        <v>Rohan Rao</v>
      </c>
      <c r="F703" s="27" t="str">
        <f>_xlfn.XLOOKUP(Ventes[[#This Row],[Client_Name]],Tab_Clients[Client_Name],Tab_Clients[Customer Type],"Nouveau")</f>
        <v>Member</v>
      </c>
      <c r="G703" s="28">
        <v>4</v>
      </c>
      <c r="H703" s="6">
        <f>_xlfn.XLOOKUP(Ventes[[#This Row],[Product_Name]],Tab_Produits[Product_Line],Tab_Produits[Coût_Unitaire],"0")</f>
        <v>15.28</v>
      </c>
      <c r="I703" s="2">
        <f t="shared" si="21"/>
        <v>61.12</v>
      </c>
      <c r="J703" s="2">
        <f>IF(AND(WORKDAY(Ventes[[#This Row],[Sale_Date]],2)&gt;=5,Ventes[[#This Row],[Quantity]]&gt;=7,+Ventes[[#This Row],[Customer Type]]="Member"),-Ventes[[#This Row],[Prix_Vente]]*TX_Remise,0)</f>
        <v>0</v>
      </c>
      <c r="K703" s="2">
        <f>IF(AND(WEEKDAY(Ventes[[#This Row],[Sale_Date]],2)=7, Ventes[[#This Row],[Product_Price]]&gt;7), Ventes[[#This Row],[Prix_Vente]]*TauxMaj, 0)</f>
        <v>0</v>
      </c>
      <c r="L703" s="2">
        <f>SUM(Ventes[[#This Row],[Prix_Vente]:[Majoration]])</f>
        <v>61.12</v>
      </c>
      <c r="M703" s="2">
        <f xml:space="preserve"> Ventes[[#This Row],[Prix de Vente HT]]*Tx_TVA</f>
        <v>11.765599999999999</v>
      </c>
      <c r="N703" s="2">
        <f>+Ventes[[#This Row],[Prix de Vente HT]]+Ventes[[#This Row],[Montant TVA]]</f>
        <v>72.885599999999997</v>
      </c>
    </row>
    <row r="704" spans="1:14">
      <c r="A704" t="str">
        <f>IF(Ventes[[#This Row],[Sale_Date]]=Ventes[[#This Row],[Sale_Date]],"ID_V "&amp;TEXT(B704,"YYYY MMDD")&amp;"-"&amp;TEXT(ROW(),"000"),"ID…")</f>
        <v>ID_V YYYY 05DD-704</v>
      </c>
      <c r="B704" s="26">
        <f t="shared" si="20"/>
        <v>45422</v>
      </c>
      <c r="C704" t="str">
        <f>_xlfn.XLOOKUP(Ventes[[#This Row],[Product_Name]],Tab_Produits[Product_Line],Tab_Produits[ID_Product],"Choisir Votre Produit")</f>
        <v>ID_P Ele 0002</v>
      </c>
      <c r="D704" s="27" t="s">
        <v>511</v>
      </c>
      <c r="E704" s="27" t="str">
        <f>+Tab_Clients[[#This Row],[Client_Name]]</f>
        <v>Kavya Mehta</v>
      </c>
      <c r="F704" s="27" t="str">
        <f>_xlfn.XLOOKUP(Ventes[[#This Row],[Client_Name]],Tab_Clients[Client_Name],Tab_Clients[Customer Type],"Nouveau")</f>
        <v>Normal</v>
      </c>
      <c r="G704" s="28">
        <v>1</v>
      </c>
      <c r="H704" s="6">
        <f>_xlfn.XLOOKUP(Ventes[[#This Row],[Product_Name]],Tab_Produits[Product_Line],Tab_Produits[Coût_Unitaire],"0")</f>
        <v>15.28</v>
      </c>
      <c r="I704" s="2">
        <f t="shared" si="21"/>
        <v>15.28</v>
      </c>
      <c r="J704" s="2">
        <f>IF(AND(WORKDAY(Ventes[[#This Row],[Sale_Date]],2)&gt;=5,Ventes[[#This Row],[Quantity]]&gt;=7,+Ventes[[#This Row],[Customer Type]]="Member"),-Ventes[[#This Row],[Prix_Vente]]*TX_Remise,0)</f>
        <v>0</v>
      </c>
      <c r="K704" s="2">
        <f>IF(AND(WEEKDAY(Ventes[[#This Row],[Sale_Date]],2)=7, Ventes[[#This Row],[Product_Price]]&gt;7), Ventes[[#This Row],[Prix_Vente]]*TauxMaj, 0)</f>
        <v>0</v>
      </c>
      <c r="L704" s="2">
        <f>SUM(Ventes[[#This Row],[Prix_Vente]:[Majoration]])</f>
        <v>15.28</v>
      </c>
      <c r="M704" s="2">
        <f xml:space="preserve"> Ventes[[#This Row],[Prix de Vente HT]]*Tx_TVA</f>
        <v>2.9413999999999998</v>
      </c>
      <c r="N704" s="2">
        <f>+Ventes[[#This Row],[Prix de Vente HT]]+Ventes[[#This Row],[Montant TVA]]</f>
        <v>18.221399999999999</v>
      </c>
    </row>
    <row r="705" spans="1:14">
      <c r="A705" t="str">
        <f>IF(Ventes[[#This Row],[Sale_Date]]=Ventes[[#This Row],[Sale_Date]],"ID_V "&amp;TEXT(B705,"YYYY MMDD")&amp;"-"&amp;TEXT(ROW(),"000"),"ID…")</f>
        <v>ID_V YYYY 05DD-705</v>
      </c>
      <c r="B705" s="26">
        <f t="shared" si="20"/>
        <v>45422</v>
      </c>
      <c r="C705" t="str">
        <f>_xlfn.XLOOKUP(Ventes[[#This Row],[Product_Name]],Tab_Produits[Product_Line],Tab_Produits[ID_Product],"Choisir Votre Produit")</f>
        <v>ID_P Spo 0006</v>
      </c>
      <c r="D705" s="27" t="s">
        <v>515</v>
      </c>
      <c r="E705" s="27" t="str">
        <f>+Tab_Clients[[#This Row],[Client_Name]]</f>
        <v>Anil Bansal</v>
      </c>
      <c r="F705" s="27" t="str">
        <f>_xlfn.XLOOKUP(Ventes[[#This Row],[Client_Name]],Tab_Clients[Client_Name],Tab_Clients[Customer Type],"Nouveau")</f>
        <v>Normal</v>
      </c>
      <c r="G705" s="28">
        <v>6</v>
      </c>
      <c r="H705" s="6">
        <f>_xlfn.XLOOKUP(Ventes[[#This Row],[Product_Name]],Tab_Produits[Product_Line],Tab_Produits[Coût_Unitaire],"0")</f>
        <v>93.72</v>
      </c>
      <c r="I705" s="2">
        <f t="shared" si="21"/>
        <v>562.31999999999994</v>
      </c>
      <c r="J705" s="2">
        <f>IF(AND(WORKDAY(Ventes[[#This Row],[Sale_Date]],2)&gt;=5,Ventes[[#This Row],[Quantity]]&gt;=7,+Ventes[[#This Row],[Customer Type]]="Member"),-Ventes[[#This Row],[Prix_Vente]]*TX_Remise,0)</f>
        <v>0</v>
      </c>
      <c r="K705" s="2">
        <f>IF(AND(WEEKDAY(Ventes[[#This Row],[Sale_Date]],2)=7, Ventes[[#This Row],[Product_Price]]&gt;7), Ventes[[#This Row],[Prix_Vente]]*TauxMaj, 0)</f>
        <v>0</v>
      </c>
      <c r="L705" s="2">
        <f>SUM(Ventes[[#This Row],[Prix_Vente]:[Majoration]])</f>
        <v>562.31999999999994</v>
      </c>
      <c r="M705" s="2">
        <f xml:space="preserve"> Ventes[[#This Row],[Prix de Vente HT]]*Tx_TVA</f>
        <v>108.24659999999999</v>
      </c>
      <c r="N705" s="2">
        <f>+Ventes[[#This Row],[Prix de Vente HT]]+Ventes[[#This Row],[Montant TVA]]</f>
        <v>670.56659999999988</v>
      </c>
    </row>
    <row r="706" spans="1:14">
      <c r="A706" t="str">
        <f>IF(Ventes[[#This Row],[Sale_Date]]=Ventes[[#This Row],[Sale_Date]],"ID_V "&amp;TEXT(B706,"YYYY MMDD")&amp;"-"&amp;TEXT(ROW(),"000"),"ID…")</f>
        <v>ID_V YYYY 05DD-706</v>
      </c>
      <c r="B706" s="26">
        <f t="shared" ref="B706:B769" si="22">DATE(2023, 11, 17) + INT((ROW(B705)-1)/4)</f>
        <v>45423</v>
      </c>
      <c r="C706" t="str">
        <f>_xlfn.XLOOKUP(Ventes[[#This Row],[Product_Name]],Tab_Produits[Product_Line],Tab_Produits[ID_Product],"Choisir Votre Produit")</f>
        <v>ID_P Foo 0004</v>
      </c>
      <c r="D706" s="27" t="s">
        <v>513</v>
      </c>
      <c r="E706" s="27" t="str">
        <f>+Tab_Clients[[#This Row],[Client_Name]]</f>
        <v>Kavya Rao</v>
      </c>
      <c r="F706" s="27" t="str">
        <f>_xlfn.XLOOKUP(Ventes[[#This Row],[Client_Name]],Tab_Clients[Client_Name],Tab_Clients[Customer Type],"Nouveau")</f>
        <v>Member</v>
      </c>
      <c r="G706" s="28">
        <v>7</v>
      </c>
      <c r="H706" s="6">
        <f>_xlfn.XLOOKUP(Ventes[[#This Row],[Product_Name]],Tab_Produits[Product_Line],Tab_Produits[Coût_Unitaire],"0")</f>
        <v>54.84</v>
      </c>
      <c r="I706" s="2">
        <f t="shared" ref="I706:I769" si="23">G706*H706</f>
        <v>383.88</v>
      </c>
      <c r="J706" s="2">
        <f>IF(AND(WORKDAY(Ventes[[#This Row],[Sale_Date]],2)&gt;=5,Ventes[[#This Row],[Quantity]]&gt;=7,+Ventes[[#This Row],[Customer Type]]="Member"),-Ventes[[#This Row],[Prix_Vente]]*TX_Remise,0)</f>
        <v>-95.97</v>
      </c>
      <c r="K706" s="2">
        <f>IF(AND(WEEKDAY(Ventes[[#This Row],[Sale_Date]],2)=7, Ventes[[#This Row],[Product_Price]]&gt;7), Ventes[[#This Row],[Prix_Vente]]*TauxMaj, 0)</f>
        <v>0</v>
      </c>
      <c r="L706" s="2">
        <f>SUM(Ventes[[#This Row],[Prix_Vente]:[Majoration]])</f>
        <v>287.90999999999997</v>
      </c>
      <c r="M706" s="2">
        <f xml:space="preserve"> Ventes[[#This Row],[Prix de Vente HT]]*Tx_TVA</f>
        <v>55.422674999999998</v>
      </c>
      <c r="N706" s="2">
        <f>+Ventes[[#This Row],[Prix de Vente HT]]+Ventes[[#This Row],[Montant TVA]]</f>
        <v>343.33267499999999</v>
      </c>
    </row>
    <row r="707" spans="1:14">
      <c r="A707" t="str">
        <f>IF(Ventes[[#This Row],[Sale_Date]]=Ventes[[#This Row],[Sale_Date]],"ID_V "&amp;TEXT(B707,"YYYY MMDD")&amp;"-"&amp;TEXT(ROW(),"000"),"ID…")</f>
        <v>ID_V YYYY 05DD-707</v>
      </c>
      <c r="B707" s="26">
        <f t="shared" si="22"/>
        <v>45423</v>
      </c>
      <c r="C707" t="str">
        <f>_xlfn.XLOOKUP(Ventes[[#This Row],[Product_Name]],Tab_Produits[Product_Line],Tab_Produits[ID_Product],"Choisir Votre Produit")</f>
        <v>ID_P Hom 0003</v>
      </c>
      <c r="D707" s="27" t="s">
        <v>512</v>
      </c>
      <c r="E707" s="27" t="str">
        <f>+Tab_Clients[[#This Row],[Client_Name]]</f>
        <v>Vikram Agarwal</v>
      </c>
      <c r="F707" s="27" t="str">
        <f>_xlfn.XLOOKUP(Ventes[[#This Row],[Client_Name]],Tab_Clients[Client_Name],Tab_Clients[Customer Type],"Nouveau")</f>
        <v>Normal</v>
      </c>
      <c r="G707" s="28">
        <v>1</v>
      </c>
      <c r="H707" s="6">
        <f>_xlfn.XLOOKUP(Ventes[[#This Row],[Product_Name]],Tab_Produits[Product_Line],Tab_Produits[Coût_Unitaire],"0")</f>
        <v>73.56</v>
      </c>
      <c r="I707" s="2">
        <f t="shared" si="23"/>
        <v>73.56</v>
      </c>
      <c r="J707" s="2">
        <f>IF(AND(WORKDAY(Ventes[[#This Row],[Sale_Date]],2)&gt;=5,Ventes[[#This Row],[Quantity]]&gt;=7,+Ventes[[#This Row],[Customer Type]]="Member"),-Ventes[[#This Row],[Prix_Vente]]*TX_Remise,0)</f>
        <v>0</v>
      </c>
      <c r="K707" s="2">
        <f>IF(AND(WEEKDAY(Ventes[[#This Row],[Sale_Date]],2)=7, Ventes[[#This Row],[Product_Price]]&gt;7), Ventes[[#This Row],[Prix_Vente]]*TauxMaj, 0)</f>
        <v>0</v>
      </c>
      <c r="L707" s="2">
        <f>SUM(Ventes[[#This Row],[Prix_Vente]:[Majoration]])</f>
        <v>73.56</v>
      </c>
      <c r="M707" s="2">
        <f xml:space="preserve"> Ventes[[#This Row],[Prix de Vente HT]]*Tx_TVA</f>
        <v>14.160300000000001</v>
      </c>
      <c r="N707" s="2">
        <f>+Ventes[[#This Row],[Prix de Vente HT]]+Ventes[[#This Row],[Montant TVA]]</f>
        <v>87.720300000000009</v>
      </c>
    </row>
    <row r="708" spans="1:14">
      <c r="A708" t="str">
        <f>IF(Ventes[[#This Row],[Sale_Date]]=Ventes[[#This Row],[Sale_Date]],"ID_V "&amp;TEXT(B708,"YYYY MMDD")&amp;"-"&amp;TEXT(ROW(),"000"),"ID…")</f>
        <v>ID_V YYYY 05DD-708</v>
      </c>
      <c r="B708" s="26">
        <f t="shared" si="22"/>
        <v>45423</v>
      </c>
      <c r="C708" t="str">
        <f>_xlfn.XLOOKUP(Ventes[[#This Row],[Product_Name]],Tab_Produits[Product_Line],Tab_Produits[ID_Product],"Choisir Votre Produit")</f>
        <v>ID_P Hom 0003</v>
      </c>
      <c r="D708" s="27" t="s">
        <v>512</v>
      </c>
      <c r="E708" s="27" t="str">
        <f>+Tab_Clients[[#This Row],[Client_Name]]</f>
        <v>Isha Malhotra</v>
      </c>
      <c r="F708" s="27" t="str">
        <f>_xlfn.XLOOKUP(Ventes[[#This Row],[Client_Name]],Tab_Clients[Client_Name],Tab_Clients[Customer Type],"Nouveau")</f>
        <v>Normal</v>
      </c>
      <c r="G708" s="28">
        <v>9</v>
      </c>
      <c r="H708" s="6">
        <f>_xlfn.XLOOKUP(Ventes[[#This Row],[Product_Name]],Tab_Produits[Product_Line],Tab_Produits[Coût_Unitaire],"0")</f>
        <v>73.56</v>
      </c>
      <c r="I708" s="2">
        <f t="shared" si="23"/>
        <v>662.04</v>
      </c>
      <c r="J708" s="2">
        <f>IF(AND(WORKDAY(Ventes[[#This Row],[Sale_Date]],2)&gt;=5,Ventes[[#This Row],[Quantity]]&gt;=7,+Ventes[[#This Row],[Customer Type]]="Member"),-Ventes[[#This Row],[Prix_Vente]]*TX_Remise,0)</f>
        <v>0</v>
      </c>
      <c r="K708" s="2">
        <f>IF(AND(WEEKDAY(Ventes[[#This Row],[Sale_Date]],2)=7, Ventes[[#This Row],[Product_Price]]&gt;7), Ventes[[#This Row],[Prix_Vente]]*TauxMaj, 0)</f>
        <v>0</v>
      </c>
      <c r="L708" s="2">
        <f>SUM(Ventes[[#This Row],[Prix_Vente]:[Majoration]])</f>
        <v>662.04</v>
      </c>
      <c r="M708" s="2">
        <f xml:space="preserve"> Ventes[[#This Row],[Prix de Vente HT]]*Tx_TVA</f>
        <v>127.4427</v>
      </c>
      <c r="N708" s="2">
        <f>+Ventes[[#This Row],[Prix de Vente HT]]+Ventes[[#This Row],[Montant TVA]]</f>
        <v>789.48270000000002</v>
      </c>
    </row>
    <row r="709" spans="1:14">
      <c r="A709" t="str">
        <f>IF(Ventes[[#This Row],[Sale_Date]]=Ventes[[#This Row],[Sale_Date]],"ID_V "&amp;TEXT(B709,"YYYY MMDD")&amp;"-"&amp;TEXT(ROW(),"000"),"ID…")</f>
        <v>ID_V YYYY 05DD-709</v>
      </c>
      <c r="B709" s="26">
        <f t="shared" si="22"/>
        <v>45423</v>
      </c>
      <c r="C709" t="str">
        <f>_xlfn.XLOOKUP(Ventes[[#This Row],[Product_Name]],Tab_Produits[Product_Line],Tab_Produits[ID_Product],"Choisir Votre Produit")</f>
        <v>ID_P Hea 0001</v>
      </c>
      <c r="D709" s="27" t="s">
        <v>510</v>
      </c>
      <c r="E709" s="27" t="str">
        <f>+Tab_Clients[[#This Row],[Client_Name]]</f>
        <v>Raj Malhotra</v>
      </c>
      <c r="F709" s="27" t="str">
        <f>_xlfn.XLOOKUP(Ventes[[#This Row],[Client_Name]],Tab_Clients[Client_Name],Tab_Clients[Customer Type],"Nouveau")</f>
        <v>Member</v>
      </c>
      <c r="G709" s="28">
        <v>9</v>
      </c>
      <c r="H709" s="6">
        <f>_xlfn.XLOOKUP(Ventes[[#This Row],[Product_Name]],Tab_Produits[Product_Line],Tab_Produits[Coût_Unitaire],"0")</f>
        <v>74.69</v>
      </c>
      <c r="I709" s="2">
        <f t="shared" si="23"/>
        <v>672.21</v>
      </c>
      <c r="J709" s="2">
        <f>IF(AND(WORKDAY(Ventes[[#This Row],[Sale_Date]],2)&gt;=5,Ventes[[#This Row],[Quantity]]&gt;=7,+Ventes[[#This Row],[Customer Type]]="Member"),-Ventes[[#This Row],[Prix_Vente]]*TX_Remise,0)</f>
        <v>-168.05250000000001</v>
      </c>
      <c r="K709" s="2">
        <f>IF(AND(WEEKDAY(Ventes[[#This Row],[Sale_Date]],2)=7, Ventes[[#This Row],[Product_Price]]&gt;7), Ventes[[#This Row],[Prix_Vente]]*TauxMaj, 0)</f>
        <v>0</v>
      </c>
      <c r="L709" s="2">
        <f>SUM(Ventes[[#This Row],[Prix_Vente]:[Majoration]])</f>
        <v>504.15750000000003</v>
      </c>
      <c r="M709" s="2">
        <f xml:space="preserve"> Ventes[[#This Row],[Prix de Vente HT]]*Tx_TVA</f>
        <v>97.050318750000002</v>
      </c>
      <c r="N709" s="2">
        <f>+Ventes[[#This Row],[Prix de Vente HT]]+Ventes[[#This Row],[Montant TVA]]</f>
        <v>601.20781875</v>
      </c>
    </row>
    <row r="710" spans="1:14">
      <c r="A710" t="str">
        <f>IF(Ventes[[#This Row],[Sale_Date]]=Ventes[[#This Row],[Sale_Date]],"ID_V "&amp;TEXT(B710,"YYYY MMDD")&amp;"-"&amp;TEXT(ROW(),"000"),"ID…")</f>
        <v>ID_V YYYY 05DD-710</v>
      </c>
      <c r="B710" s="26">
        <f t="shared" si="22"/>
        <v>45424</v>
      </c>
      <c r="C710" t="str">
        <f>_xlfn.XLOOKUP(Ventes[[#This Row],[Product_Name]],Tab_Produits[Product_Line],Tab_Produits[ID_Product],"Choisir Votre Produit")</f>
        <v>ID_P Ele 0002</v>
      </c>
      <c r="D710" s="27" t="s">
        <v>511</v>
      </c>
      <c r="E710" s="27" t="str">
        <f>+Tab_Clients[[#This Row],[Client_Name]]</f>
        <v>Anil Joshi</v>
      </c>
      <c r="F710" s="27" t="str">
        <f>_xlfn.XLOOKUP(Ventes[[#This Row],[Client_Name]],Tab_Clients[Client_Name],Tab_Clients[Customer Type],"Nouveau")</f>
        <v>Normal</v>
      </c>
      <c r="G710" s="28">
        <v>4</v>
      </c>
      <c r="H710" s="6">
        <f>_xlfn.XLOOKUP(Ventes[[#This Row],[Product_Name]],Tab_Produits[Product_Line],Tab_Produits[Coût_Unitaire],"0")</f>
        <v>15.28</v>
      </c>
      <c r="I710" s="2">
        <f t="shared" si="23"/>
        <v>61.12</v>
      </c>
      <c r="J710" s="2">
        <f>IF(AND(WORKDAY(Ventes[[#This Row],[Sale_Date]],2)&gt;=5,Ventes[[#This Row],[Quantity]]&gt;=7,+Ventes[[#This Row],[Customer Type]]="Member"),-Ventes[[#This Row],[Prix_Vente]]*TX_Remise,0)</f>
        <v>0</v>
      </c>
      <c r="K710" s="2">
        <f>IF(AND(WEEKDAY(Ventes[[#This Row],[Sale_Date]],2)=7, Ventes[[#This Row],[Product_Price]]&gt;7), Ventes[[#This Row],[Prix_Vente]]*TauxMaj, 0)</f>
        <v>1.2223999999999999</v>
      </c>
      <c r="L710" s="2">
        <f>SUM(Ventes[[#This Row],[Prix_Vente]:[Majoration]])</f>
        <v>62.342399999999998</v>
      </c>
      <c r="M710" s="2">
        <f xml:space="preserve"> Ventes[[#This Row],[Prix de Vente HT]]*Tx_TVA</f>
        <v>12.000912</v>
      </c>
      <c r="N710" s="2">
        <f>+Ventes[[#This Row],[Prix de Vente HT]]+Ventes[[#This Row],[Montant TVA]]</f>
        <v>74.343311999999997</v>
      </c>
    </row>
    <row r="711" spans="1:14">
      <c r="A711" t="str">
        <f>IF(Ventes[[#This Row],[Sale_Date]]=Ventes[[#This Row],[Sale_Date]],"ID_V "&amp;TEXT(B711,"YYYY MMDD")&amp;"-"&amp;TEXT(ROW(),"000"),"ID…")</f>
        <v>ID_V YYYY 05DD-711</v>
      </c>
      <c r="B711" s="26">
        <f t="shared" si="22"/>
        <v>45424</v>
      </c>
      <c r="C711" t="str">
        <f>_xlfn.XLOOKUP(Ventes[[#This Row],[Product_Name]],Tab_Produits[Product_Line],Tab_Produits[ID_Product],"Choisir Votre Produit")</f>
        <v>ID_P Spo 0006</v>
      </c>
      <c r="D711" s="27" t="s">
        <v>515</v>
      </c>
      <c r="E711" s="27" t="str">
        <f>+Tab_Clients[[#This Row],[Client_Name]]</f>
        <v>Deepak Sharma</v>
      </c>
      <c r="F711" s="27" t="str">
        <f>_xlfn.XLOOKUP(Ventes[[#This Row],[Client_Name]],Tab_Clients[Client_Name],Tab_Clients[Customer Type],"Nouveau")</f>
        <v>Member</v>
      </c>
      <c r="G711" s="28">
        <v>1</v>
      </c>
      <c r="H711" s="6">
        <f>_xlfn.XLOOKUP(Ventes[[#This Row],[Product_Name]],Tab_Produits[Product_Line],Tab_Produits[Coût_Unitaire],"0")</f>
        <v>93.72</v>
      </c>
      <c r="I711" s="2">
        <f t="shared" si="23"/>
        <v>93.72</v>
      </c>
      <c r="J711" s="2">
        <f>IF(AND(WORKDAY(Ventes[[#This Row],[Sale_Date]],2)&gt;=5,Ventes[[#This Row],[Quantity]]&gt;=7,+Ventes[[#This Row],[Customer Type]]="Member"),-Ventes[[#This Row],[Prix_Vente]]*TX_Remise,0)</f>
        <v>0</v>
      </c>
      <c r="K711" s="2">
        <f>IF(AND(WEEKDAY(Ventes[[#This Row],[Sale_Date]],2)=7, Ventes[[#This Row],[Product_Price]]&gt;7), Ventes[[#This Row],[Prix_Vente]]*TauxMaj, 0)</f>
        <v>1.8744000000000001</v>
      </c>
      <c r="L711" s="2">
        <f>SUM(Ventes[[#This Row],[Prix_Vente]:[Majoration]])</f>
        <v>95.594399999999993</v>
      </c>
      <c r="M711" s="2">
        <f xml:space="preserve"> Ventes[[#This Row],[Prix de Vente HT]]*Tx_TVA</f>
        <v>18.401921999999999</v>
      </c>
      <c r="N711" s="2">
        <f>+Ventes[[#This Row],[Prix de Vente HT]]+Ventes[[#This Row],[Montant TVA]]</f>
        <v>113.99632199999999</v>
      </c>
    </row>
    <row r="712" spans="1:14">
      <c r="A712" t="str">
        <f>IF(Ventes[[#This Row],[Sale_Date]]=Ventes[[#This Row],[Sale_Date]],"ID_V "&amp;TEXT(B712,"YYYY MMDD")&amp;"-"&amp;TEXT(ROW(),"000"),"ID…")</f>
        <v>ID_V YYYY 05DD-712</v>
      </c>
      <c r="B712" s="26">
        <f t="shared" si="22"/>
        <v>45424</v>
      </c>
      <c r="C712" t="str">
        <f>_xlfn.XLOOKUP(Ventes[[#This Row],[Product_Name]],Tab_Produits[Product_Line],Tab_Produits[ID_Product],"Choisir Votre Produit")</f>
        <v>ID_P Foo 0004</v>
      </c>
      <c r="D712" s="27" t="s">
        <v>513</v>
      </c>
      <c r="E712" s="27" t="str">
        <f>+Tab_Clients[[#This Row],[Client_Name]]</f>
        <v>Aditya Chopra</v>
      </c>
      <c r="F712" s="27" t="str">
        <f>_xlfn.XLOOKUP(Ventes[[#This Row],[Client_Name]],Tab_Clients[Client_Name],Tab_Clients[Customer Type],"Nouveau")</f>
        <v>Member</v>
      </c>
      <c r="G712" s="28">
        <v>4</v>
      </c>
      <c r="H712" s="6">
        <f>_xlfn.XLOOKUP(Ventes[[#This Row],[Product_Name]],Tab_Produits[Product_Line],Tab_Produits[Coût_Unitaire],"0")</f>
        <v>54.84</v>
      </c>
      <c r="I712" s="2">
        <f t="shared" si="23"/>
        <v>219.36</v>
      </c>
      <c r="J712" s="2">
        <f>IF(AND(WORKDAY(Ventes[[#This Row],[Sale_Date]],2)&gt;=5,Ventes[[#This Row],[Quantity]]&gt;=7,+Ventes[[#This Row],[Customer Type]]="Member"),-Ventes[[#This Row],[Prix_Vente]]*TX_Remise,0)</f>
        <v>0</v>
      </c>
      <c r="K712" s="2">
        <f>IF(AND(WEEKDAY(Ventes[[#This Row],[Sale_Date]],2)=7, Ventes[[#This Row],[Product_Price]]&gt;7), Ventes[[#This Row],[Prix_Vente]]*TauxMaj, 0)</f>
        <v>4.3872</v>
      </c>
      <c r="L712" s="2">
        <f>SUM(Ventes[[#This Row],[Prix_Vente]:[Majoration]])</f>
        <v>223.74720000000002</v>
      </c>
      <c r="M712" s="2">
        <f xml:space="preserve"> Ventes[[#This Row],[Prix de Vente HT]]*Tx_TVA</f>
        <v>43.071336000000002</v>
      </c>
      <c r="N712" s="2">
        <f>+Ventes[[#This Row],[Prix de Vente HT]]+Ventes[[#This Row],[Montant TVA]]</f>
        <v>266.81853599999999</v>
      </c>
    </row>
    <row r="713" spans="1:14">
      <c r="A713" t="str">
        <f>IF(Ventes[[#This Row],[Sale_Date]]=Ventes[[#This Row],[Sale_Date]],"ID_V "&amp;TEXT(B713,"YYYY MMDD")&amp;"-"&amp;TEXT(ROW(),"000"),"ID…")</f>
        <v>ID_V YYYY 05DD-713</v>
      </c>
      <c r="B713" s="26">
        <f t="shared" si="22"/>
        <v>45424</v>
      </c>
      <c r="C713" t="str">
        <f>_xlfn.XLOOKUP(Ventes[[#This Row],[Product_Name]],Tab_Produits[Product_Line],Tab_Produits[ID_Product],"Choisir Votre Produit")</f>
        <v>ID_P Hom 0003</v>
      </c>
      <c r="D713" s="27" t="s">
        <v>512</v>
      </c>
      <c r="E713" s="27" t="str">
        <f>+Tab_Clients[[#This Row],[Client_Name]]</f>
        <v>Meera Bansal</v>
      </c>
      <c r="F713" s="27" t="str">
        <f>_xlfn.XLOOKUP(Ventes[[#This Row],[Client_Name]],Tab_Clients[Client_Name],Tab_Clients[Customer Type],"Nouveau")</f>
        <v>Member</v>
      </c>
      <c r="G713" s="28">
        <v>5</v>
      </c>
      <c r="H713" s="6">
        <f>_xlfn.XLOOKUP(Ventes[[#This Row],[Product_Name]],Tab_Produits[Product_Line],Tab_Produits[Coût_Unitaire],"0")</f>
        <v>73.56</v>
      </c>
      <c r="I713" s="2">
        <f t="shared" si="23"/>
        <v>367.8</v>
      </c>
      <c r="J713" s="2">
        <f>IF(AND(WORKDAY(Ventes[[#This Row],[Sale_Date]],2)&gt;=5,Ventes[[#This Row],[Quantity]]&gt;=7,+Ventes[[#This Row],[Customer Type]]="Member"),-Ventes[[#This Row],[Prix_Vente]]*TX_Remise,0)</f>
        <v>0</v>
      </c>
      <c r="K713" s="2">
        <f>IF(AND(WEEKDAY(Ventes[[#This Row],[Sale_Date]],2)=7, Ventes[[#This Row],[Product_Price]]&gt;7), Ventes[[#This Row],[Prix_Vente]]*TauxMaj, 0)</f>
        <v>7.3560000000000008</v>
      </c>
      <c r="L713" s="2">
        <f>SUM(Ventes[[#This Row],[Prix_Vente]:[Majoration]])</f>
        <v>375.15600000000001</v>
      </c>
      <c r="M713" s="2">
        <f xml:space="preserve"> Ventes[[#This Row],[Prix de Vente HT]]*Tx_TVA</f>
        <v>72.217529999999996</v>
      </c>
      <c r="N713" s="2">
        <f>+Ventes[[#This Row],[Prix de Vente HT]]+Ventes[[#This Row],[Montant TVA]]</f>
        <v>447.37353000000002</v>
      </c>
    </row>
    <row r="714" spans="1:14">
      <c r="A714" t="str">
        <f>IF(Ventes[[#This Row],[Sale_Date]]=Ventes[[#This Row],[Sale_Date]],"ID_V "&amp;TEXT(B714,"YYYY MMDD")&amp;"-"&amp;TEXT(ROW(),"000"),"ID…")</f>
        <v>ID_V YYYY 05DD-714</v>
      </c>
      <c r="B714" s="26">
        <f t="shared" si="22"/>
        <v>45425</v>
      </c>
      <c r="C714" t="str">
        <f>_xlfn.XLOOKUP(Ventes[[#This Row],[Product_Name]],Tab_Produits[Product_Line],Tab_Produits[ID_Product],"Choisir Votre Produit")</f>
        <v>ID_P Hom 0003</v>
      </c>
      <c r="D714" s="27" t="s">
        <v>512</v>
      </c>
      <c r="E714" s="27" t="str">
        <f>+Tab_Clients[[#This Row],[Client_Name]]</f>
        <v>Kavya Agarwal</v>
      </c>
      <c r="F714" s="27" t="str">
        <f>_xlfn.XLOOKUP(Ventes[[#This Row],[Client_Name]],Tab_Clients[Client_Name],Tab_Clients[Customer Type],"Nouveau")</f>
        <v>Member</v>
      </c>
      <c r="G714" s="28">
        <v>2</v>
      </c>
      <c r="H714" s="6">
        <f>_xlfn.XLOOKUP(Ventes[[#This Row],[Product_Name]],Tab_Produits[Product_Line],Tab_Produits[Coût_Unitaire],"0")</f>
        <v>73.56</v>
      </c>
      <c r="I714" s="2">
        <f t="shared" si="23"/>
        <v>147.12</v>
      </c>
      <c r="J714" s="2">
        <f>IF(AND(WORKDAY(Ventes[[#This Row],[Sale_Date]],2)&gt;=5,Ventes[[#This Row],[Quantity]]&gt;=7,+Ventes[[#This Row],[Customer Type]]="Member"),-Ventes[[#This Row],[Prix_Vente]]*TX_Remise,0)</f>
        <v>0</v>
      </c>
      <c r="K714" s="2">
        <f>IF(AND(WEEKDAY(Ventes[[#This Row],[Sale_Date]],2)=7, Ventes[[#This Row],[Product_Price]]&gt;7), Ventes[[#This Row],[Prix_Vente]]*TauxMaj, 0)</f>
        <v>0</v>
      </c>
      <c r="L714" s="2">
        <f>SUM(Ventes[[#This Row],[Prix_Vente]:[Majoration]])</f>
        <v>147.12</v>
      </c>
      <c r="M714" s="2">
        <f xml:space="preserve"> Ventes[[#This Row],[Prix de Vente HT]]*Tx_TVA</f>
        <v>28.320600000000002</v>
      </c>
      <c r="N714" s="2">
        <f>+Ventes[[#This Row],[Prix de Vente HT]]+Ventes[[#This Row],[Montant TVA]]</f>
        <v>175.44060000000002</v>
      </c>
    </row>
    <row r="715" spans="1:14">
      <c r="A715" t="str">
        <f>IF(Ventes[[#This Row],[Sale_Date]]=Ventes[[#This Row],[Sale_Date]],"ID_V "&amp;TEXT(B715,"YYYY MMDD")&amp;"-"&amp;TEXT(ROW(),"000"),"ID…")</f>
        <v>ID_V YYYY 05DD-715</v>
      </c>
      <c r="B715" s="26">
        <f t="shared" si="22"/>
        <v>45425</v>
      </c>
      <c r="C715" t="str">
        <f>_xlfn.XLOOKUP(Ventes[[#This Row],[Product_Name]],Tab_Produits[Product_Line],Tab_Produits[ID_Product],"Choisir Votre Produit")</f>
        <v>ID_P Hea 0001</v>
      </c>
      <c r="D715" s="27" t="s">
        <v>510</v>
      </c>
      <c r="E715" s="27" t="str">
        <f>+Tab_Clients[[#This Row],[Client_Name]]</f>
        <v>Rahul Verma</v>
      </c>
      <c r="F715" s="27" t="str">
        <f>_xlfn.XLOOKUP(Ventes[[#This Row],[Client_Name]],Tab_Clients[Client_Name],Tab_Clients[Customer Type],"Nouveau")</f>
        <v>Member</v>
      </c>
      <c r="G715" s="28">
        <v>5</v>
      </c>
      <c r="H715" s="6">
        <f>_xlfn.XLOOKUP(Ventes[[#This Row],[Product_Name]],Tab_Produits[Product_Line],Tab_Produits[Coût_Unitaire],"0")</f>
        <v>74.69</v>
      </c>
      <c r="I715" s="2">
        <f t="shared" si="23"/>
        <v>373.45</v>
      </c>
      <c r="J715" s="2">
        <f>IF(AND(WORKDAY(Ventes[[#This Row],[Sale_Date]],2)&gt;=5,Ventes[[#This Row],[Quantity]]&gt;=7,+Ventes[[#This Row],[Customer Type]]="Member"),-Ventes[[#This Row],[Prix_Vente]]*TX_Remise,0)</f>
        <v>0</v>
      </c>
      <c r="K715" s="2">
        <f>IF(AND(WEEKDAY(Ventes[[#This Row],[Sale_Date]],2)=7, Ventes[[#This Row],[Product_Price]]&gt;7), Ventes[[#This Row],[Prix_Vente]]*TauxMaj, 0)</f>
        <v>0</v>
      </c>
      <c r="L715" s="2">
        <f>SUM(Ventes[[#This Row],[Prix_Vente]:[Majoration]])</f>
        <v>373.45</v>
      </c>
      <c r="M715" s="2">
        <f xml:space="preserve"> Ventes[[#This Row],[Prix de Vente HT]]*Tx_TVA</f>
        <v>71.889124999999993</v>
      </c>
      <c r="N715" s="2">
        <f>+Ventes[[#This Row],[Prix de Vente HT]]+Ventes[[#This Row],[Montant TVA]]</f>
        <v>445.33912499999997</v>
      </c>
    </row>
    <row r="716" spans="1:14">
      <c r="A716" t="str">
        <f>IF(Ventes[[#This Row],[Sale_Date]]=Ventes[[#This Row],[Sale_Date]],"ID_V "&amp;TEXT(B716,"YYYY MMDD")&amp;"-"&amp;TEXT(ROW(),"000"),"ID…")</f>
        <v>ID_V YYYY 05DD-716</v>
      </c>
      <c r="B716" s="26">
        <f t="shared" si="22"/>
        <v>45425</v>
      </c>
      <c r="C716" t="str">
        <f>_xlfn.XLOOKUP(Ventes[[#This Row],[Product_Name]],Tab_Produits[Product_Line],Tab_Produits[ID_Product],"Choisir Votre Produit")</f>
        <v>ID_P Foo 0004</v>
      </c>
      <c r="D716" s="27" t="s">
        <v>513</v>
      </c>
      <c r="E716" s="27" t="str">
        <f>+Tab_Clients[[#This Row],[Client_Name]]</f>
        <v>Neha Gupta</v>
      </c>
      <c r="F716" s="27" t="str">
        <f>_xlfn.XLOOKUP(Ventes[[#This Row],[Client_Name]],Tab_Clients[Client_Name],Tab_Clients[Customer Type],"Nouveau")</f>
        <v>Member</v>
      </c>
      <c r="G716" s="28">
        <v>3</v>
      </c>
      <c r="H716" s="6">
        <f>_xlfn.XLOOKUP(Ventes[[#This Row],[Product_Name]],Tab_Produits[Product_Line],Tab_Produits[Coût_Unitaire],"0")</f>
        <v>54.84</v>
      </c>
      <c r="I716" s="2">
        <f t="shared" si="23"/>
        <v>164.52</v>
      </c>
      <c r="J716" s="2">
        <f>IF(AND(WORKDAY(Ventes[[#This Row],[Sale_Date]],2)&gt;=5,Ventes[[#This Row],[Quantity]]&gt;=7,+Ventes[[#This Row],[Customer Type]]="Member"),-Ventes[[#This Row],[Prix_Vente]]*TX_Remise,0)</f>
        <v>0</v>
      </c>
      <c r="K716" s="2">
        <f>IF(AND(WEEKDAY(Ventes[[#This Row],[Sale_Date]],2)=7, Ventes[[#This Row],[Product_Price]]&gt;7), Ventes[[#This Row],[Prix_Vente]]*TauxMaj, 0)</f>
        <v>0</v>
      </c>
      <c r="L716" s="2">
        <f>SUM(Ventes[[#This Row],[Prix_Vente]:[Majoration]])</f>
        <v>164.52</v>
      </c>
      <c r="M716" s="2">
        <f xml:space="preserve"> Ventes[[#This Row],[Prix de Vente HT]]*Tx_TVA</f>
        <v>31.670100000000001</v>
      </c>
      <c r="N716" s="2">
        <f>+Ventes[[#This Row],[Prix de Vente HT]]+Ventes[[#This Row],[Montant TVA]]</f>
        <v>196.1901</v>
      </c>
    </row>
    <row r="717" spans="1:14">
      <c r="A717" t="str">
        <f>IF(Ventes[[#This Row],[Sale_Date]]=Ventes[[#This Row],[Sale_Date]],"ID_V "&amp;TEXT(B717,"YYYY MMDD")&amp;"-"&amp;TEXT(ROW(),"000"),"ID…")</f>
        <v>ID_V YYYY 05DD-717</v>
      </c>
      <c r="B717" s="26">
        <f t="shared" si="22"/>
        <v>45425</v>
      </c>
      <c r="C717" t="str">
        <f>_xlfn.XLOOKUP(Ventes[[#This Row],[Product_Name]],Tab_Produits[Product_Line],Tab_Produits[ID_Product],"Choisir Votre Produit")</f>
        <v>ID_P Hom 0003</v>
      </c>
      <c r="D717" s="27" t="s">
        <v>512</v>
      </c>
      <c r="E717" s="27" t="str">
        <f>+Tab_Clients[[#This Row],[Client_Name]]</f>
        <v>Kavya Sharma</v>
      </c>
      <c r="F717" s="27" t="str">
        <f>_xlfn.XLOOKUP(Ventes[[#This Row],[Client_Name]],Tab_Clients[Client_Name],Tab_Clients[Customer Type],"Nouveau")</f>
        <v>Member</v>
      </c>
      <c r="G717" s="28">
        <v>8</v>
      </c>
      <c r="H717" s="6">
        <f>_xlfn.XLOOKUP(Ventes[[#This Row],[Product_Name]],Tab_Produits[Product_Line],Tab_Produits[Coût_Unitaire],"0")</f>
        <v>73.56</v>
      </c>
      <c r="I717" s="2">
        <f t="shared" si="23"/>
        <v>588.48</v>
      </c>
      <c r="J717" s="2">
        <f>IF(AND(WORKDAY(Ventes[[#This Row],[Sale_Date]],2)&gt;=5,Ventes[[#This Row],[Quantity]]&gt;=7,+Ventes[[#This Row],[Customer Type]]="Member"),-Ventes[[#This Row],[Prix_Vente]]*TX_Remise,0)</f>
        <v>-147.12</v>
      </c>
      <c r="K717" s="2">
        <f>IF(AND(WEEKDAY(Ventes[[#This Row],[Sale_Date]],2)=7, Ventes[[#This Row],[Product_Price]]&gt;7), Ventes[[#This Row],[Prix_Vente]]*TauxMaj, 0)</f>
        <v>0</v>
      </c>
      <c r="L717" s="2">
        <f>SUM(Ventes[[#This Row],[Prix_Vente]:[Majoration]])</f>
        <v>441.36</v>
      </c>
      <c r="M717" s="2">
        <f xml:space="preserve"> Ventes[[#This Row],[Prix de Vente HT]]*Tx_TVA</f>
        <v>84.961800000000011</v>
      </c>
      <c r="N717" s="2">
        <f>+Ventes[[#This Row],[Prix de Vente HT]]+Ventes[[#This Row],[Montant TVA]]</f>
        <v>526.32180000000005</v>
      </c>
    </row>
    <row r="718" spans="1:14">
      <c r="A718" t="str">
        <f>IF(Ventes[[#This Row],[Sale_Date]]=Ventes[[#This Row],[Sale_Date]],"ID_V "&amp;TEXT(B718,"YYYY MMDD")&amp;"-"&amp;TEXT(ROW(),"000"),"ID…")</f>
        <v>ID_V YYYY 05DD-718</v>
      </c>
      <c r="B718" s="26">
        <f t="shared" si="22"/>
        <v>45426</v>
      </c>
      <c r="C718" t="str">
        <f>_xlfn.XLOOKUP(Ventes[[#This Row],[Product_Name]],Tab_Produits[Product_Line],Tab_Produits[ID_Product],"Choisir Votre Produit")</f>
        <v>ID_P Hom 0003</v>
      </c>
      <c r="D718" s="27" t="s">
        <v>512</v>
      </c>
      <c r="E718" s="27" t="str">
        <f>+Tab_Clients[[#This Row],[Client_Name]]</f>
        <v>Arjun Kumar</v>
      </c>
      <c r="F718" s="27" t="str">
        <f>_xlfn.XLOOKUP(Ventes[[#This Row],[Client_Name]],Tab_Clients[Client_Name],Tab_Clients[Customer Type],"Nouveau")</f>
        <v>Member</v>
      </c>
      <c r="G718" s="28">
        <v>1</v>
      </c>
      <c r="H718" s="6">
        <f>_xlfn.XLOOKUP(Ventes[[#This Row],[Product_Name]],Tab_Produits[Product_Line],Tab_Produits[Coût_Unitaire],"0")</f>
        <v>73.56</v>
      </c>
      <c r="I718" s="2">
        <f t="shared" si="23"/>
        <v>73.56</v>
      </c>
      <c r="J718" s="2">
        <f>IF(AND(WORKDAY(Ventes[[#This Row],[Sale_Date]],2)&gt;=5,Ventes[[#This Row],[Quantity]]&gt;=7,+Ventes[[#This Row],[Customer Type]]="Member"),-Ventes[[#This Row],[Prix_Vente]]*TX_Remise,0)</f>
        <v>0</v>
      </c>
      <c r="K718" s="2">
        <f>IF(AND(WEEKDAY(Ventes[[#This Row],[Sale_Date]],2)=7, Ventes[[#This Row],[Product_Price]]&gt;7), Ventes[[#This Row],[Prix_Vente]]*TauxMaj, 0)</f>
        <v>0</v>
      </c>
      <c r="L718" s="2">
        <f>SUM(Ventes[[#This Row],[Prix_Vente]:[Majoration]])</f>
        <v>73.56</v>
      </c>
      <c r="M718" s="2">
        <f xml:space="preserve"> Ventes[[#This Row],[Prix de Vente HT]]*Tx_TVA</f>
        <v>14.160300000000001</v>
      </c>
      <c r="N718" s="2">
        <f>+Ventes[[#This Row],[Prix de Vente HT]]+Ventes[[#This Row],[Montant TVA]]</f>
        <v>87.720300000000009</v>
      </c>
    </row>
    <row r="719" spans="1:14">
      <c r="A719" t="str">
        <f>IF(Ventes[[#This Row],[Sale_Date]]=Ventes[[#This Row],[Sale_Date]],"ID_V "&amp;TEXT(B719,"YYYY MMDD")&amp;"-"&amp;TEXT(ROW(),"000"),"ID…")</f>
        <v>ID_V YYYY 05DD-719</v>
      </c>
      <c r="B719" s="26">
        <f t="shared" si="22"/>
        <v>45426</v>
      </c>
      <c r="C719" t="str">
        <f>_xlfn.XLOOKUP(Ventes[[#This Row],[Product_Name]],Tab_Produits[Product_Line],Tab_Produits[ID_Product],"Choisir Votre Produit")</f>
        <v>ID_P Hea 0001</v>
      </c>
      <c r="D719" s="27" t="s">
        <v>510</v>
      </c>
      <c r="E719" s="27" t="str">
        <f>+Tab_Clients[[#This Row],[Client_Name]]</f>
        <v>Sanjay Chopra</v>
      </c>
      <c r="F719" s="27" t="str">
        <f>_xlfn.XLOOKUP(Ventes[[#This Row],[Client_Name]],Tab_Clients[Client_Name],Tab_Clients[Customer Type],"Nouveau")</f>
        <v>Normal</v>
      </c>
      <c r="G719" s="28">
        <v>8</v>
      </c>
      <c r="H719" s="6">
        <f>_xlfn.XLOOKUP(Ventes[[#This Row],[Product_Name]],Tab_Produits[Product_Line],Tab_Produits[Coût_Unitaire],"0")</f>
        <v>74.69</v>
      </c>
      <c r="I719" s="2">
        <f t="shared" si="23"/>
        <v>597.52</v>
      </c>
      <c r="J719" s="2">
        <f>IF(AND(WORKDAY(Ventes[[#This Row],[Sale_Date]],2)&gt;=5,Ventes[[#This Row],[Quantity]]&gt;=7,+Ventes[[#This Row],[Customer Type]]="Member"),-Ventes[[#This Row],[Prix_Vente]]*TX_Remise,0)</f>
        <v>0</v>
      </c>
      <c r="K719" s="2">
        <f>IF(AND(WEEKDAY(Ventes[[#This Row],[Sale_Date]],2)=7, Ventes[[#This Row],[Product_Price]]&gt;7), Ventes[[#This Row],[Prix_Vente]]*TauxMaj, 0)</f>
        <v>0</v>
      </c>
      <c r="L719" s="2">
        <f>SUM(Ventes[[#This Row],[Prix_Vente]:[Majoration]])</f>
        <v>597.52</v>
      </c>
      <c r="M719" s="2">
        <f xml:space="preserve"> Ventes[[#This Row],[Prix de Vente HT]]*Tx_TVA</f>
        <v>115.0226</v>
      </c>
      <c r="N719" s="2">
        <f>+Ventes[[#This Row],[Prix de Vente HT]]+Ventes[[#This Row],[Montant TVA]]</f>
        <v>712.54259999999999</v>
      </c>
    </row>
    <row r="720" spans="1:14">
      <c r="A720" t="str">
        <f>IF(Ventes[[#This Row],[Sale_Date]]=Ventes[[#This Row],[Sale_Date]],"ID_V "&amp;TEXT(B720,"YYYY MMDD")&amp;"-"&amp;TEXT(ROW(),"000"),"ID…")</f>
        <v>ID_V YYYY 05DD-720</v>
      </c>
      <c r="B720" s="26">
        <f t="shared" si="22"/>
        <v>45426</v>
      </c>
      <c r="C720" t="str">
        <f>_xlfn.XLOOKUP(Ventes[[#This Row],[Product_Name]],Tab_Produits[Product_Line],Tab_Produits[ID_Product],"Choisir Votre Produit")</f>
        <v>ID_P Foo 0004</v>
      </c>
      <c r="D720" s="27" t="s">
        <v>513</v>
      </c>
      <c r="E720" s="27" t="str">
        <f>+Tab_Clients[[#This Row],[Client_Name]]</f>
        <v>Nikhil Reddy</v>
      </c>
      <c r="F720" s="27" t="str">
        <f>_xlfn.XLOOKUP(Ventes[[#This Row],[Client_Name]],Tab_Clients[Client_Name],Tab_Clients[Customer Type],"Nouveau")</f>
        <v>Member</v>
      </c>
      <c r="G720" s="28">
        <v>1</v>
      </c>
      <c r="H720" s="6">
        <f>_xlfn.XLOOKUP(Ventes[[#This Row],[Product_Name]],Tab_Produits[Product_Line],Tab_Produits[Coût_Unitaire],"0")</f>
        <v>54.84</v>
      </c>
      <c r="I720" s="2">
        <f t="shared" si="23"/>
        <v>54.84</v>
      </c>
      <c r="J720" s="2">
        <f>IF(AND(WORKDAY(Ventes[[#This Row],[Sale_Date]],2)&gt;=5,Ventes[[#This Row],[Quantity]]&gt;=7,+Ventes[[#This Row],[Customer Type]]="Member"),-Ventes[[#This Row],[Prix_Vente]]*TX_Remise,0)</f>
        <v>0</v>
      </c>
      <c r="K720" s="2">
        <f>IF(AND(WEEKDAY(Ventes[[#This Row],[Sale_Date]],2)=7, Ventes[[#This Row],[Product_Price]]&gt;7), Ventes[[#This Row],[Prix_Vente]]*TauxMaj, 0)</f>
        <v>0</v>
      </c>
      <c r="L720" s="2">
        <f>SUM(Ventes[[#This Row],[Prix_Vente]:[Majoration]])</f>
        <v>54.84</v>
      </c>
      <c r="M720" s="2">
        <f xml:space="preserve"> Ventes[[#This Row],[Prix de Vente HT]]*Tx_TVA</f>
        <v>10.556700000000001</v>
      </c>
      <c r="N720" s="2">
        <f>+Ventes[[#This Row],[Prix de Vente HT]]+Ventes[[#This Row],[Montant TVA]]</f>
        <v>65.39670000000001</v>
      </c>
    </row>
    <row r="721" spans="1:14">
      <c r="A721" t="str">
        <f>IF(Ventes[[#This Row],[Sale_Date]]=Ventes[[#This Row],[Sale_Date]],"ID_V "&amp;TEXT(B721,"YYYY MMDD")&amp;"-"&amp;TEXT(ROW(),"000"),"ID…")</f>
        <v>ID_V YYYY 05DD-721</v>
      </c>
      <c r="B721" s="26">
        <f t="shared" si="22"/>
        <v>45426</v>
      </c>
      <c r="C721" t="str">
        <f>_xlfn.XLOOKUP(Ventes[[#This Row],[Product_Name]],Tab_Produits[Product_Line],Tab_Produits[ID_Product],"Choisir Votre Produit")</f>
        <v>ID_P Hom 0003</v>
      </c>
      <c r="D721" s="27" t="s">
        <v>512</v>
      </c>
      <c r="E721" s="27" t="str">
        <f>+Tab_Clients[[#This Row],[Client_Name]]</f>
        <v>Sunil Agarwal</v>
      </c>
      <c r="F721" s="27" t="str">
        <f>_xlfn.XLOOKUP(Ventes[[#This Row],[Client_Name]],Tab_Clients[Client_Name],Tab_Clients[Customer Type],"Nouveau")</f>
        <v>Member</v>
      </c>
      <c r="G721" s="28">
        <v>9</v>
      </c>
      <c r="H721" s="6">
        <f>_xlfn.XLOOKUP(Ventes[[#This Row],[Product_Name]],Tab_Produits[Product_Line],Tab_Produits[Coût_Unitaire],"0")</f>
        <v>73.56</v>
      </c>
      <c r="I721" s="2">
        <f t="shared" si="23"/>
        <v>662.04</v>
      </c>
      <c r="J721" s="2">
        <f>IF(AND(WORKDAY(Ventes[[#This Row],[Sale_Date]],2)&gt;=5,Ventes[[#This Row],[Quantity]]&gt;=7,+Ventes[[#This Row],[Customer Type]]="Member"),-Ventes[[#This Row],[Prix_Vente]]*TX_Remise,0)</f>
        <v>-165.51</v>
      </c>
      <c r="K721" s="2">
        <f>IF(AND(WEEKDAY(Ventes[[#This Row],[Sale_Date]],2)=7, Ventes[[#This Row],[Product_Price]]&gt;7), Ventes[[#This Row],[Prix_Vente]]*TauxMaj, 0)</f>
        <v>0</v>
      </c>
      <c r="L721" s="2">
        <f>SUM(Ventes[[#This Row],[Prix_Vente]:[Majoration]])</f>
        <v>496.53</v>
      </c>
      <c r="M721" s="2">
        <f xml:space="preserve"> Ventes[[#This Row],[Prix de Vente HT]]*Tx_TVA</f>
        <v>95.582025000000002</v>
      </c>
      <c r="N721" s="2">
        <f>+Ventes[[#This Row],[Prix de Vente HT]]+Ventes[[#This Row],[Montant TVA]]</f>
        <v>592.11202500000002</v>
      </c>
    </row>
    <row r="722" spans="1:14">
      <c r="A722" t="str">
        <f>IF(Ventes[[#This Row],[Sale_Date]]=Ventes[[#This Row],[Sale_Date]],"ID_V "&amp;TEXT(B722,"YYYY MMDD")&amp;"-"&amp;TEXT(ROW(),"000"),"ID…")</f>
        <v>ID_V YYYY 05DD-722</v>
      </c>
      <c r="B722" s="26">
        <f t="shared" si="22"/>
        <v>45427</v>
      </c>
      <c r="C722" t="str">
        <f>_xlfn.XLOOKUP(Ventes[[#This Row],[Product_Name]],Tab_Produits[Product_Line],Tab_Produits[ID_Product],"Choisir Votre Produit")</f>
        <v>ID_P Hom 0003</v>
      </c>
      <c r="D722" s="27" t="s">
        <v>512</v>
      </c>
      <c r="E722" s="27" t="str">
        <f>+Tab_Clients[[#This Row],[Client_Name]]</f>
        <v>Nikhil Joshi</v>
      </c>
      <c r="F722" s="27" t="str">
        <f>_xlfn.XLOOKUP(Ventes[[#This Row],[Client_Name]],Tab_Clients[Client_Name],Tab_Clients[Customer Type],"Nouveau")</f>
        <v>Normal</v>
      </c>
      <c r="G722" s="28">
        <v>7</v>
      </c>
      <c r="H722" s="6">
        <f>_xlfn.XLOOKUP(Ventes[[#This Row],[Product_Name]],Tab_Produits[Product_Line],Tab_Produits[Coût_Unitaire],"0")</f>
        <v>73.56</v>
      </c>
      <c r="I722" s="2">
        <f t="shared" si="23"/>
        <v>514.92000000000007</v>
      </c>
      <c r="J722" s="2">
        <f>IF(AND(WORKDAY(Ventes[[#This Row],[Sale_Date]],2)&gt;=5,Ventes[[#This Row],[Quantity]]&gt;=7,+Ventes[[#This Row],[Customer Type]]="Member"),-Ventes[[#This Row],[Prix_Vente]]*TX_Remise,0)</f>
        <v>0</v>
      </c>
      <c r="K722" s="2">
        <f>IF(AND(WEEKDAY(Ventes[[#This Row],[Sale_Date]],2)=7, Ventes[[#This Row],[Product_Price]]&gt;7), Ventes[[#This Row],[Prix_Vente]]*TauxMaj, 0)</f>
        <v>0</v>
      </c>
      <c r="L722" s="2">
        <f>SUM(Ventes[[#This Row],[Prix_Vente]:[Majoration]])</f>
        <v>514.92000000000007</v>
      </c>
      <c r="M722" s="2">
        <f xml:space="preserve"> Ventes[[#This Row],[Prix de Vente HT]]*Tx_TVA</f>
        <v>99.122100000000017</v>
      </c>
      <c r="N722" s="2">
        <f>+Ventes[[#This Row],[Prix de Vente HT]]+Ventes[[#This Row],[Montant TVA]]</f>
        <v>614.04210000000012</v>
      </c>
    </row>
    <row r="723" spans="1:14">
      <c r="A723" t="str">
        <f>IF(Ventes[[#This Row],[Sale_Date]]=Ventes[[#This Row],[Sale_Date]],"ID_V "&amp;TEXT(B723,"YYYY MMDD")&amp;"-"&amp;TEXT(ROW(),"000"),"ID…")</f>
        <v>ID_V YYYY 05DD-723</v>
      </c>
      <c r="B723" s="26">
        <f t="shared" si="22"/>
        <v>45427</v>
      </c>
      <c r="C723" t="str">
        <f>_xlfn.XLOOKUP(Ventes[[#This Row],[Product_Name]],Tab_Produits[Product_Line],Tab_Produits[ID_Product],"Choisir Votre Produit")</f>
        <v>ID_P Hea 0001</v>
      </c>
      <c r="D723" s="27" t="s">
        <v>510</v>
      </c>
      <c r="E723" s="27" t="str">
        <f>+Tab_Clients[[#This Row],[Client_Name]]</f>
        <v>Meera Kapoor</v>
      </c>
      <c r="F723" s="27" t="str">
        <f>_xlfn.XLOOKUP(Ventes[[#This Row],[Client_Name]],Tab_Clients[Client_Name],Tab_Clients[Customer Type],"Nouveau")</f>
        <v>Member</v>
      </c>
      <c r="G723" s="28">
        <v>5</v>
      </c>
      <c r="H723" s="6">
        <f>_xlfn.XLOOKUP(Ventes[[#This Row],[Product_Name]],Tab_Produits[Product_Line],Tab_Produits[Coût_Unitaire],"0")</f>
        <v>74.69</v>
      </c>
      <c r="I723" s="2">
        <f t="shared" si="23"/>
        <v>373.45</v>
      </c>
      <c r="J723" s="2">
        <f>IF(AND(WORKDAY(Ventes[[#This Row],[Sale_Date]],2)&gt;=5,Ventes[[#This Row],[Quantity]]&gt;=7,+Ventes[[#This Row],[Customer Type]]="Member"),-Ventes[[#This Row],[Prix_Vente]]*TX_Remise,0)</f>
        <v>0</v>
      </c>
      <c r="K723" s="2">
        <f>IF(AND(WEEKDAY(Ventes[[#This Row],[Sale_Date]],2)=7, Ventes[[#This Row],[Product_Price]]&gt;7), Ventes[[#This Row],[Prix_Vente]]*TauxMaj, 0)</f>
        <v>0</v>
      </c>
      <c r="L723" s="2">
        <f>SUM(Ventes[[#This Row],[Prix_Vente]:[Majoration]])</f>
        <v>373.45</v>
      </c>
      <c r="M723" s="2">
        <f xml:space="preserve"> Ventes[[#This Row],[Prix de Vente HT]]*Tx_TVA</f>
        <v>71.889124999999993</v>
      </c>
      <c r="N723" s="2">
        <f>+Ventes[[#This Row],[Prix de Vente HT]]+Ventes[[#This Row],[Montant TVA]]</f>
        <v>445.33912499999997</v>
      </c>
    </row>
    <row r="724" spans="1:14">
      <c r="A724" t="str">
        <f>IF(Ventes[[#This Row],[Sale_Date]]=Ventes[[#This Row],[Sale_Date]],"ID_V "&amp;TEXT(B724,"YYYY MMDD")&amp;"-"&amp;TEXT(ROW(),"000"),"ID…")</f>
        <v>ID_V YYYY 05DD-724</v>
      </c>
      <c r="B724" s="26">
        <f t="shared" si="22"/>
        <v>45427</v>
      </c>
      <c r="C724" t="str">
        <f>_xlfn.XLOOKUP(Ventes[[#This Row],[Product_Name]],Tab_Produits[Product_Line],Tab_Produits[ID_Product],"Choisir Votre Produit")</f>
        <v>ID_P Foo 0004</v>
      </c>
      <c r="D724" s="27" t="s">
        <v>513</v>
      </c>
      <c r="E724" s="27" t="str">
        <f>+Tab_Clients[[#This Row],[Client_Name]]</f>
        <v>Riya Bansal</v>
      </c>
      <c r="F724" s="27" t="str">
        <f>_xlfn.XLOOKUP(Ventes[[#This Row],[Client_Name]],Tab_Clients[Client_Name],Tab_Clients[Customer Type],"Nouveau")</f>
        <v>Normal</v>
      </c>
      <c r="G724" s="28">
        <v>2</v>
      </c>
      <c r="H724" s="6">
        <f>_xlfn.XLOOKUP(Ventes[[#This Row],[Product_Name]],Tab_Produits[Product_Line],Tab_Produits[Coût_Unitaire],"0")</f>
        <v>54.84</v>
      </c>
      <c r="I724" s="2">
        <f t="shared" si="23"/>
        <v>109.68</v>
      </c>
      <c r="J724" s="2">
        <f>IF(AND(WORKDAY(Ventes[[#This Row],[Sale_Date]],2)&gt;=5,Ventes[[#This Row],[Quantity]]&gt;=7,+Ventes[[#This Row],[Customer Type]]="Member"),-Ventes[[#This Row],[Prix_Vente]]*TX_Remise,0)</f>
        <v>0</v>
      </c>
      <c r="K724" s="2">
        <f>IF(AND(WEEKDAY(Ventes[[#This Row],[Sale_Date]],2)=7, Ventes[[#This Row],[Product_Price]]&gt;7), Ventes[[#This Row],[Prix_Vente]]*TauxMaj, 0)</f>
        <v>0</v>
      </c>
      <c r="L724" s="2">
        <f>SUM(Ventes[[#This Row],[Prix_Vente]:[Majoration]])</f>
        <v>109.68</v>
      </c>
      <c r="M724" s="2">
        <f xml:space="preserve"> Ventes[[#This Row],[Prix de Vente HT]]*Tx_TVA</f>
        <v>21.113400000000002</v>
      </c>
      <c r="N724" s="2">
        <f>+Ventes[[#This Row],[Prix de Vente HT]]+Ventes[[#This Row],[Montant TVA]]</f>
        <v>130.79340000000002</v>
      </c>
    </row>
    <row r="725" spans="1:14">
      <c r="A725" t="str">
        <f>IF(Ventes[[#This Row],[Sale_Date]]=Ventes[[#This Row],[Sale_Date]],"ID_V "&amp;TEXT(B725,"YYYY MMDD")&amp;"-"&amp;TEXT(ROW(),"000"),"ID…")</f>
        <v>ID_V YYYY 05DD-725</v>
      </c>
      <c r="B725" s="26">
        <f t="shared" si="22"/>
        <v>45427</v>
      </c>
      <c r="C725" t="str">
        <f>_xlfn.XLOOKUP(Ventes[[#This Row],[Product_Name]],Tab_Produits[Product_Line],Tab_Produits[ID_Product],"Choisir Votre Produit")</f>
        <v>ID_P Hom 0003</v>
      </c>
      <c r="D725" s="27" t="s">
        <v>512</v>
      </c>
      <c r="E725" s="27" t="str">
        <f>+Tab_Clients[[#This Row],[Client_Name]]</f>
        <v>Meera Gupta</v>
      </c>
      <c r="F725" s="27" t="str">
        <f>_xlfn.XLOOKUP(Ventes[[#This Row],[Client_Name]],Tab_Clients[Client_Name],Tab_Clients[Customer Type],"Nouveau")</f>
        <v>Member</v>
      </c>
      <c r="G725" s="28">
        <v>2</v>
      </c>
      <c r="H725" s="6">
        <f>_xlfn.XLOOKUP(Ventes[[#This Row],[Product_Name]],Tab_Produits[Product_Line],Tab_Produits[Coût_Unitaire],"0")</f>
        <v>73.56</v>
      </c>
      <c r="I725" s="2">
        <f t="shared" si="23"/>
        <v>147.12</v>
      </c>
      <c r="J725" s="2">
        <f>IF(AND(WORKDAY(Ventes[[#This Row],[Sale_Date]],2)&gt;=5,Ventes[[#This Row],[Quantity]]&gt;=7,+Ventes[[#This Row],[Customer Type]]="Member"),-Ventes[[#This Row],[Prix_Vente]]*TX_Remise,0)</f>
        <v>0</v>
      </c>
      <c r="K725" s="2">
        <f>IF(AND(WEEKDAY(Ventes[[#This Row],[Sale_Date]],2)=7, Ventes[[#This Row],[Product_Price]]&gt;7), Ventes[[#This Row],[Prix_Vente]]*TauxMaj, 0)</f>
        <v>0</v>
      </c>
      <c r="L725" s="2">
        <f>SUM(Ventes[[#This Row],[Prix_Vente]:[Majoration]])</f>
        <v>147.12</v>
      </c>
      <c r="M725" s="2">
        <f xml:space="preserve"> Ventes[[#This Row],[Prix de Vente HT]]*Tx_TVA</f>
        <v>28.320600000000002</v>
      </c>
      <c r="N725" s="2">
        <f>+Ventes[[#This Row],[Prix de Vente HT]]+Ventes[[#This Row],[Montant TVA]]</f>
        <v>175.44060000000002</v>
      </c>
    </row>
    <row r="726" spans="1:14">
      <c r="A726" t="str">
        <f>IF(Ventes[[#This Row],[Sale_Date]]=Ventes[[#This Row],[Sale_Date]],"ID_V "&amp;TEXT(B726,"YYYY MMDD")&amp;"-"&amp;TEXT(ROW(),"000"),"ID…")</f>
        <v>ID_V YYYY 05DD-726</v>
      </c>
      <c r="B726" s="26">
        <f t="shared" si="22"/>
        <v>45428</v>
      </c>
      <c r="C726" t="str">
        <f>_xlfn.XLOOKUP(Ventes[[#This Row],[Product_Name]],Tab_Produits[Product_Line],Tab_Produits[ID_Product],"Choisir Votre Produit")</f>
        <v>ID_P Hom 0003</v>
      </c>
      <c r="D726" s="27" t="s">
        <v>512</v>
      </c>
      <c r="E726" s="27" t="str">
        <f>+Tab_Clients[[#This Row],[Client_Name]]</f>
        <v>Ananya Patel</v>
      </c>
      <c r="F726" s="27" t="str">
        <f>_xlfn.XLOOKUP(Ventes[[#This Row],[Client_Name]],Tab_Clients[Client_Name],Tab_Clients[Customer Type],"Nouveau")</f>
        <v>Normal</v>
      </c>
      <c r="G726" s="28">
        <v>7</v>
      </c>
      <c r="H726" s="6">
        <f>_xlfn.XLOOKUP(Ventes[[#This Row],[Product_Name]],Tab_Produits[Product_Line],Tab_Produits[Coût_Unitaire],"0")</f>
        <v>73.56</v>
      </c>
      <c r="I726" s="2">
        <f t="shared" si="23"/>
        <v>514.92000000000007</v>
      </c>
      <c r="J726" s="2">
        <f>IF(AND(WORKDAY(Ventes[[#This Row],[Sale_Date]],2)&gt;=5,Ventes[[#This Row],[Quantity]]&gt;=7,+Ventes[[#This Row],[Customer Type]]="Member"),-Ventes[[#This Row],[Prix_Vente]]*TX_Remise,0)</f>
        <v>0</v>
      </c>
      <c r="K726" s="2">
        <f>IF(AND(WEEKDAY(Ventes[[#This Row],[Sale_Date]],2)=7, Ventes[[#This Row],[Product_Price]]&gt;7), Ventes[[#This Row],[Prix_Vente]]*TauxMaj, 0)</f>
        <v>0</v>
      </c>
      <c r="L726" s="2">
        <f>SUM(Ventes[[#This Row],[Prix_Vente]:[Majoration]])</f>
        <v>514.92000000000007</v>
      </c>
      <c r="M726" s="2">
        <f xml:space="preserve"> Ventes[[#This Row],[Prix de Vente HT]]*Tx_TVA</f>
        <v>99.122100000000017</v>
      </c>
      <c r="N726" s="2">
        <f>+Ventes[[#This Row],[Prix de Vente HT]]+Ventes[[#This Row],[Montant TVA]]</f>
        <v>614.04210000000012</v>
      </c>
    </row>
    <row r="727" spans="1:14">
      <c r="A727" t="str">
        <f>IF(Ventes[[#This Row],[Sale_Date]]=Ventes[[#This Row],[Sale_Date]],"ID_V "&amp;TEXT(B727,"YYYY MMDD")&amp;"-"&amp;TEXT(ROW(),"000"),"ID…")</f>
        <v>ID_V YYYY 05DD-727</v>
      </c>
      <c r="B727" s="26">
        <f t="shared" si="22"/>
        <v>45428</v>
      </c>
      <c r="C727" t="str">
        <f>_xlfn.XLOOKUP(Ventes[[#This Row],[Product_Name]],Tab_Produits[Product_Line],Tab_Produits[ID_Product],"Choisir Votre Produit")</f>
        <v>ID_P Hea 0001</v>
      </c>
      <c r="D727" s="27" t="s">
        <v>510</v>
      </c>
      <c r="E727" s="27" t="str">
        <f>+Tab_Clients[[#This Row],[Client_Name]]</f>
        <v>Sita Sharma</v>
      </c>
      <c r="F727" s="27" t="str">
        <f>_xlfn.XLOOKUP(Ventes[[#This Row],[Client_Name]],Tab_Clients[Client_Name],Tab_Clients[Customer Type],"Nouveau")</f>
        <v>Member</v>
      </c>
      <c r="G727" s="28">
        <v>9</v>
      </c>
      <c r="H727" s="6">
        <f>_xlfn.XLOOKUP(Ventes[[#This Row],[Product_Name]],Tab_Produits[Product_Line],Tab_Produits[Coût_Unitaire],"0")</f>
        <v>74.69</v>
      </c>
      <c r="I727" s="2">
        <f t="shared" si="23"/>
        <v>672.21</v>
      </c>
      <c r="J727" s="2">
        <f>IF(AND(WORKDAY(Ventes[[#This Row],[Sale_Date]],2)&gt;=5,Ventes[[#This Row],[Quantity]]&gt;=7,+Ventes[[#This Row],[Customer Type]]="Member"),-Ventes[[#This Row],[Prix_Vente]]*TX_Remise,0)</f>
        <v>-168.05250000000001</v>
      </c>
      <c r="K727" s="2">
        <f>IF(AND(WEEKDAY(Ventes[[#This Row],[Sale_Date]],2)=7, Ventes[[#This Row],[Product_Price]]&gt;7), Ventes[[#This Row],[Prix_Vente]]*TauxMaj, 0)</f>
        <v>0</v>
      </c>
      <c r="L727" s="2">
        <f>SUM(Ventes[[#This Row],[Prix_Vente]:[Majoration]])</f>
        <v>504.15750000000003</v>
      </c>
      <c r="M727" s="2">
        <f xml:space="preserve"> Ventes[[#This Row],[Prix de Vente HT]]*Tx_TVA</f>
        <v>97.050318750000002</v>
      </c>
      <c r="N727" s="2">
        <f>+Ventes[[#This Row],[Prix de Vente HT]]+Ventes[[#This Row],[Montant TVA]]</f>
        <v>601.20781875</v>
      </c>
    </row>
    <row r="728" spans="1:14">
      <c r="A728" t="str">
        <f>IF(Ventes[[#This Row],[Sale_Date]]=Ventes[[#This Row],[Sale_Date]],"ID_V "&amp;TEXT(B728,"YYYY MMDD")&amp;"-"&amp;TEXT(ROW(),"000"),"ID…")</f>
        <v>ID_V YYYY 05DD-728</v>
      </c>
      <c r="B728" s="26">
        <f t="shared" si="22"/>
        <v>45428</v>
      </c>
      <c r="C728" t="str">
        <f>_xlfn.XLOOKUP(Ventes[[#This Row],[Product_Name]],Tab_Produits[Product_Line],Tab_Produits[ID_Product],"Choisir Votre Produit")</f>
        <v>ID_P Foo 0004</v>
      </c>
      <c r="D728" s="27" t="s">
        <v>513</v>
      </c>
      <c r="E728" s="27" t="str">
        <f>+Tab_Clients[[#This Row],[Client_Name]]</f>
        <v>Nikhil Reddy</v>
      </c>
      <c r="F728" s="27" t="str">
        <f>_xlfn.XLOOKUP(Ventes[[#This Row],[Client_Name]],Tab_Clients[Client_Name],Tab_Clients[Customer Type],"Nouveau")</f>
        <v>Member</v>
      </c>
      <c r="G728" s="28">
        <v>4</v>
      </c>
      <c r="H728" s="6">
        <f>_xlfn.XLOOKUP(Ventes[[#This Row],[Product_Name]],Tab_Produits[Product_Line],Tab_Produits[Coût_Unitaire],"0")</f>
        <v>54.84</v>
      </c>
      <c r="I728" s="2">
        <f t="shared" si="23"/>
        <v>219.36</v>
      </c>
      <c r="J728" s="2">
        <f>IF(AND(WORKDAY(Ventes[[#This Row],[Sale_Date]],2)&gt;=5,Ventes[[#This Row],[Quantity]]&gt;=7,+Ventes[[#This Row],[Customer Type]]="Member"),-Ventes[[#This Row],[Prix_Vente]]*TX_Remise,0)</f>
        <v>0</v>
      </c>
      <c r="K728" s="2">
        <f>IF(AND(WEEKDAY(Ventes[[#This Row],[Sale_Date]],2)=7, Ventes[[#This Row],[Product_Price]]&gt;7), Ventes[[#This Row],[Prix_Vente]]*TauxMaj, 0)</f>
        <v>0</v>
      </c>
      <c r="L728" s="2">
        <f>SUM(Ventes[[#This Row],[Prix_Vente]:[Majoration]])</f>
        <v>219.36</v>
      </c>
      <c r="M728" s="2">
        <f xml:space="preserve"> Ventes[[#This Row],[Prix de Vente HT]]*Tx_TVA</f>
        <v>42.226800000000004</v>
      </c>
      <c r="N728" s="2">
        <f>+Ventes[[#This Row],[Prix de Vente HT]]+Ventes[[#This Row],[Montant TVA]]</f>
        <v>261.58680000000004</v>
      </c>
    </row>
    <row r="729" spans="1:14">
      <c r="A729" t="str">
        <f>IF(Ventes[[#This Row],[Sale_Date]]=Ventes[[#This Row],[Sale_Date]],"ID_V "&amp;TEXT(B729,"YYYY MMDD")&amp;"-"&amp;TEXT(ROW(),"000"),"ID…")</f>
        <v>ID_V YYYY 05DD-729</v>
      </c>
      <c r="B729" s="26">
        <f t="shared" si="22"/>
        <v>45428</v>
      </c>
      <c r="C729" t="str">
        <f>_xlfn.XLOOKUP(Ventes[[#This Row],[Product_Name]],Tab_Produits[Product_Line],Tab_Produits[ID_Product],"Choisir Votre Produit")</f>
        <v>ID_P Hom 0003</v>
      </c>
      <c r="D729" s="27" t="s">
        <v>512</v>
      </c>
      <c r="E729" s="27" t="str">
        <f>+Tab_Clients[[#This Row],[Client_Name]]</f>
        <v>Meera Mehta</v>
      </c>
      <c r="F729" s="27" t="str">
        <f>_xlfn.XLOOKUP(Ventes[[#This Row],[Client_Name]],Tab_Clients[Client_Name],Tab_Clients[Customer Type],"Nouveau")</f>
        <v>Normal</v>
      </c>
      <c r="G729" s="28">
        <v>6</v>
      </c>
      <c r="H729" s="6">
        <f>_xlfn.XLOOKUP(Ventes[[#This Row],[Product_Name]],Tab_Produits[Product_Line],Tab_Produits[Coût_Unitaire],"0")</f>
        <v>73.56</v>
      </c>
      <c r="I729" s="2">
        <f t="shared" si="23"/>
        <v>441.36</v>
      </c>
      <c r="J729" s="2">
        <f>IF(AND(WORKDAY(Ventes[[#This Row],[Sale_Date]],2)&gt;=5,Ventes[[#This Row],[Quantity]]&gt;=7,+Ventes[[#This Row],[Customer Type]]="Member"),-Ventes[[#This Row],[Prix_Vente]]*TX_Remise,0)</f>
        <v>0</v>
      </c>
      <c r="K729" s="2">
        <f>IF(AND(WEEKDAY(Ventes[[#This Row],[Sale_Date]],2)=7, Ventes[[#This Row],[Product_Price]]&gt;7), Ventes[[#This Row],[Prix_Vente]]*TauxMaj, 0)</f>
        <v>0</v>
      </c>
      <c r="L729" s="2">
        <f>SUM(Ventes[[#This Row],[Prix_Vente]:[Majoration]])</f>
        <v>441.36</v>
      </c>
      <c r="M729" s="2">
        <f xml:space="preserve"> Ventes[[#This Row],[Prix de Vente HT]]*Tx_TVA</f>
        <v>84.961800000000011</v>
      </c>
      <c r="N729" s="2">
        <f>+Ventes[[#This Row],[Prix de Vente HT]]+Ventes[[#This Row],[Montant TVA]]</f>
        <v>526.32180000000005</v>
      </c>
    </row>
    <row r="730" spans="1:14">
      <c r="A730" t="str">
        <f>IF(Ventes[[#This Row],[Sale_Date]]=Ventes[[#This Row],[Sale_Date]],"ID_V "&amp;TEXT(B730,"YYYY MMDD")&amp;"-"&amp;TEXT(ROW(),"000"),"ID…")</f>
        <v>ID_V YYYY 05DD-730</v>
      </c>
      <c r="B730" s="26">
        <f t="shared" si="22"/>
        <v>45429</v>
      </c>
      <c r="C730" t="str">
        <f>_xlfn.XLOOKUP(Ventes[[#This Row],[Product_Name]],Tab_Produits[Product_Line],Tab_Produits[ID_Product],"Choisir Votre Produit")</f>
        <v>ID_P Hom 0003</v>
      </c>
      <c r="D730" s="27" t="s">
        <v>512</v>
      </c>
      <c r="E730" s="27" t="str">
        <f>+Tab_Clients[[#This Row],[Client_Name]]</f>
        <v>Nikhil Banerjee</v>
      </c>
      <c r="F730" s="27" t="str">
        <f>_xlfn.XLOOKUP(Ventes[[#This Row],[Client_Name]],Tab_Clients[Client_Name],Tab_Clients[Customer Type],"Nouveau")</f>
        <v>Normal</v>
      </c>
      <c r="G730" s="28">
        <v>4</v>
      </c>
      <c r="H730" s="6">
        <f>_xlfn.XLOOKUP(Ventes[[#This Row],[Product_Name]],Tab_Produits[Product_Line],Tab_Produits[Coût_Unitaire],"0")</f>
        <v>73.56</v>
      </c>
      <c r="I730" s="2">
        <f t="shared" si="23"/>
        <v>294.24</v>
      </c>
      <c r="J730" s="2">
        <f>IF(AND(WORKDAY(Ventes[[#This Row],[Sale_Date]],2)&gt;=5,Ventes[[#This Row],[Quantity]]&gt;=7,+Ventes[[#This Row],[Customer Type]]="Member"),-Ventes[[#This Row],[Prix_Vente]]*TX_Remise,0)</f>
        <v>0</v>
      </c>
      <c r="K730" s="2">
        <f>IF(AND(WEEKDAY(Ventes[[#This Row],[Sale_Date]],2)=7, Ventes[[#This Row],[Product_Price]]&gt;7), Ventes[[#This Row],[Prix_Vente]]*TauxMaj, 0)</f>
        <v>0</v>
      </c>
      <c r="L730" s="2">
        <f>SUM(Ventes[[#This Row],[Prix_Vente]:[Majoration]])</f>
        <v>294.24</v>
      </c>
      <c r="M730" s="2">
        <f xml:space="preserve"> Ventes[[#This Row],[Prix de Vente HT]]*Tx_TVA</f>
        <v>56.641200000000005</v>
      </c>
      <c r="N730" s="2">
        <f>+Ventes[[#This Row],[Prix de Vente HT]]+Ventes[[#This Row],[Montant TVA]]</f>
        <v>350.88120000000004</v>
      </c>
    </row>
    <row r="731" spans="1:14">
      <c r="A731" t="str">
        <f>IF(Ventes[[#This Row],[Sale_Date]]=Ventes[[#This Row],[Sale_Date]],"ID_V "&amp;TEXT(B731,"YYYY MMDD")&amp;"-"&amp;TEXT(ROW(),"000"),"ID…")</f>
        <v>ID_V YYYY 05DD-731</v>
      </c>
      <c r="B731" s="26">
        <f t="shared" si="22"/>
        <v>45429</v>
      </c>
      <c r="C731" t="str">
        <f>_xlfn.XLOOKUP(Ventes[[#This Row],[Product_Name]],Tab_Produits[Product_Line],Tab_Produits[ID_Product],"Choisir Votre Produit")</f>
        <v>ID_P Hea 0001</v>
      </c>
      <c r="D731" s="27" t="s">
        <v>510</v>
      </c>
      <c r="E731" s="27" t="str">
        <f>+Tab_Clients[[#This Row],[Client_Name]]</f>
        <v>Anil Mukherjee</v>
      </c>
      <c r="F731" s="27" t="str">
        <f>_xlfn.XLOOKUP(Ventes[[#This Row],[Client_Name]],Tab_Clients[Client_Name],Tab_Clients[Customer Type],"Nouveau")</f>
        <v>Normal</v>
      </c>
      <c r="G731" s="28">
        <v>5</v>
      </c>
      <c r="H731" s="6">
        <f>_xlfn.XLOOKUP(Ventes[[#This Row],[Product_Name]],Tab_Produits[Product_Line],Tab_Produits[Coût_Unitaire],"0")</f>
        <v>74.69</v>
      </c>
      <c r="I731" s="2">
        <f t="shared" si="23"/>
        <v>373.45</v>
      </c>
      <c r="J731" s="2">
        <f>IF(AND(WORKDAY(Ventes[[#This Row],[Sale_Date]],2)&gt;=5,Ventes[[#This Row],[Quantity]]&gt;=7,+Ventes[[#This Row],[Customer Type]]="Member"),-Ventes[[#This Row],[Prix_Vente]]*TX_Remise,0)</f>
        <v>0</v>
      </c>
      <c r="K731" s="2">
        <f>IF(AND(WEEKDAY(Ventes[[#This Row],[Sale_Date]],2)=7, Ventes[[#This Row],[Product_Price]]&gt;7), Ventes[[#This Row],[Prix_Vente]]*TauxMaj, 0)</f>
        <v>0</v>
      </c>
      <c r="L731" s="2">
        <f>SUM(Ventes[[#This Row],[Prix_Vente]:[Majoration]])</f>
        <v>373.45</v>
      </c>
      <c r="M731" s="2">
        <f xml:space="preserve"> Ventes[[#This Row],[Prix de Vente HT]]*Tx_TVA</f>
        <v>71.889124999999993</v>
      </c>
      <c r="N731" s="2">
        <f>+Ventes[[#This Row],[Prix de Vente HT]]+Ventes[[#This Row],[Montant TVA]]</f>
        <v>445.33912499999997</v>
      </c>
    </row>
    <row r="732" spans="1:14">
      <c r="A732" t="str">
        <f>IF(Ventes[[#This Row],[Sale_Date]]=Ventes[[#This Row],[Sale_Date]],"ID_V "&amp;TEXT(B732,"YYYY MMDD")&amp;"-"&amp;TEXT(ROW(),"000"),"ID…")</f>
        <v>ID_V YYYY 05DD-732</v>
      </c>
      <c r="B732" s="26">
        <f t="shared" si="22"/>
        <v>45429</v>
      </c>
      <c r="C732" t="str">
        <f>_xlfn.XLOOKUP(Ventes[[#This Row],[Product_Name]],Tab_Produits[Product_Line],Tab_Produits[ID_Product],"Choisir Votre Produit")</f>
        <v>ID_P Foo 0004</v>
      </c>
      <c r="D732" s="27" t="s">
        <v>513</v>
      </c>
      <c r="E732" s="27" t="str">
        <f>+Tab_Clients[[#This Row],[Client_Name]]</f>
        <v>Ashok Das</v>
      </c>
      <c r="F732" s="27" t="str">
        <f>_xlfn.XLOOKUP(Ventes[[#This Row],[Client_Name]],Tab_Clients[Client_Name],Tab_Clients[Customer Type],"Nouveau")</f>
        <v>Normal</v>
      </c>
      <c r="G732" s="28">
        <v>1</v>
      </c>
      <c r="H732" s="6">
        <f>_xlfn.XLOOKUP(Ventes[[#This Row],[Product_Name]],Tab_Produits[Product_Line],Tab_Produits[Coût_Unitaire],"0")</f>
        <v>54.84</v>
      </c>
      <c r="I732" s="2">
        <f t="shared" si="23"/>
        <v>54.84</v>
      </c>
      <c r="J732" s="2">
        <f>IF(AND(WORKDAY(Ventes[[#This Row],[Sale_Date]],2)&gt;=5,Ventes[[#This Row],[Quantity]]&gt;=7,+Ventes[[#This Row],[Customer Type]]="Member"),-Ventes[[#This Row],[Prix_Vente]]*TX_Remise,0)</f>
        <v>0</v>
      </c>
      <c r="K732" s="2">
        <f>IF(AND(WEEKDAY(Ventes[[#This Row],[Sale_Date]],2)=7, Ventes[[#This Row],[Product_Price]]&gt;7), Ventes[[#This Row],[Prix_Vente]]*TauxMaj, 0)</f>
        <v>0</v>
      </c>
      <c r="L732" s="2">
        <f>SUM(Ventes[[#This Row],[Prix_Vente]:[Majoration]])</f>
        <v>54.84</v>
      </c>
      <c r="M732" s="2">
        <f xml:space="preserve"> Ventes[[#This Row],[Prix de Vente HT]]*Tx_TVA</f>
        <v>10.556700000000001</v>
      </c>
      <c r="N732" s="2">
        <f>+Ventes[[#This Row],[Prix de Vente HT]]+Ventes[[#This Row],[Montant TVA]]</f>
        <v>65.39670000000001</v>
      </c>
    </row>
    <row r="733" spans="1:14">
      <c r="A733" t="str">
        <f>IF(Ventes[[#This Row],[Sale_Date]]=Ventes[[#This Row],[Sale_Date]],"ID_V "&amp;TEXT(B733,"YYYY MMDD")&amp;"-"&amp;TEXT(ROW(),"000"),"ID…")</f>
        <v>ID_V YYYY 05DD-733</v>
      </c>
      <c r="B733" s="26">
        <f t="shared" si="22"/>
        <v>45429</v>
      </c>
      <c r="C733" t="str">
        <f>_xlfn.XLOOKUP(Ventes[[#This Row],[Product_Name]],Tab_Produits[Product_Line],Tab_Produits[ID_Product],"Choisir Votre Produit")</f>
        <v>ID_P Hom 0003</v>
      </c>
      <c r="D733" s="27" t="s">
        <v>512</v>
      </c>
      <c r="E733" s="27" t="str">
        <f>+Tab_Clients[[#This Row],[Client_Name]]</f>
        <v>Aditya Iyer</v>
      </c>
      <c r="F733" s="27" t="str">
        <f>_xlfn.XLOOKUP(Ventes[[#This Row],[Client_Name]],Tab_Clients[Client_Name],Tab_Clients[Customer Type],"Nouveau")</f>
        <v>Member</v>
      </c>
      <c r="G733" s="28">
        <v>10</v>
      </c>
      <c r="H733" s="6">
        <f>_xlfn.XLOOKUP(Ventes[[#This Row],[Product_Name]],Tab_Produits[Product_Line],Tab_Produits[Coût_Unitaire],"0")</f>
        <v>73.56</v>
      </c>
      <c r="I733" s="2">
        <f t="shared" si="23"/>
        <v>735.6</v>
      </c>
      <c r="J733" s="2">
        <f>IF(AND(WORKDAY(Ventes[[#This Row],[Sale_Date]],2)&gt;=5,Ventes[[#This Row],[Quantity]]&gt;=7,+Ventes[[#This Row],[Customer Type]]="Member"),-Ventes[[#This Row],[Prix_Vente]]*TX_Remise,0)</f>
        <v>-183.9</v>
      </c>
      <c r="K733" s="2">
        <f>IF(AND(WEEKDAY(Ventes[[#This Row],[Sale_Date]],2)=7, Ventes[[#This Row],[Product_Price]]&gt;7), Ventes[[#This Row],[Prix_Vente]]*TauxMaj, 0)</f>
        <v>0</v>
      </c>
      <c r="L733" s="2">
        <f>SUM(Ventes[[#This Row],[Prix_Vente]:[Majoration]])</f>
        <v>551.70000000000005</v>
      </c>
      <c r="M733" s="2">
        <f xml:space="preserve"> Ventes[[#This Row],[Prix de Vente HT]]*Tx_TVA</f>
        <v>106.20225000000001</v>
      </c>
      <c r="N733" s="2">
        <f>+Ventes[[#This Row],[Prix de Vente HT]]+Ventes[[#This Row],[Montant TVA]]</f>
        <v>657.90225000000009</v>
      </c>
    </row>
    <row r="734" spans="1:14">
      <c r="A734" t="str">
        <f>IF(Ventes[[#This Row],[Sale_Date]]=Ventes[[#This Row],[Sale_Date]],"ID_V "&amp;TEXT(B734,"YYYY MMDD")&amp;"-"&amp;TEXT(ROW(),"000"),"ID…")</f>
        <v>ID_V YYYY 05DD-734</v>
      </c>
      <c r="B734" s="26">
        <f t="shared" si="22"/>
        <v>45430</v>
      </c>
      <c r="C734" t="str">
        <f>_xlfn.XLOOKUP(Ventes[[#This Row],[Product_Name]],Tab_Produits[Product_Line],Tab_Produits[ID_Product],"Choisir Votre Produit")</f>
        <v>ID_P Hom 0003</v>
      </c>
      <c r="D734" s="27" t="s">
        <v>512</v>
      </c>
      <c r="E734" s="27" t="str">
        <f>+Tab_Clients[[#This Row],[Client_Name]]</f>
        <v>Lakshmi Malhotra</v>
      </c>
      <c r="F734" s="27" t="str">
        <f>_xlfn.XLOOKUP(Ventes[[#This Row],[Client_Name]],Tab_Clients[Client_Name],Tab_Clients[Customer Type],"Nouveau")</f>
        <v>Normal</v>
      </c>
      <c r="G734" s="28">
        <v>3</v>
      </c>
      <c r="H734" s="6">
        <f>_xlfn.XLOOKUP(Ventes[[#This Row],[Product_Name]],Tab_Produits[Product_Line],Tab_Produits[Coût_Unitaire],"0")</f>
        <v>73.56</v>
      </c>
      <c r="I734" s="2">
        <f t="shared" si="23"/>
        <v>220.68</v>
      </c>
      <c r="J734" s="2">
        <f>IF(AND(WORKDAY(Ventes[[#This Row],[Sale_Date]],2)&gt;=5,Ventes[[#This Row],[Quantity]]&gt;=7,+Ventes[[#This Row],[Customer Type]]="Member"),-Ventes[[#This Row],[Prix_Vente]]*TX_Remise,0)</f>
        <v>0</v>
      </c>
      <c r="K734" s="2">
        <f>IF(AND(WEEKDAY(Ventes[[#This Row],[Sale_Date]],2)=7, Ventes[[#This Row],[Product_Price]]&gt;7), Ventes[[#This Row],[Prix_Vente]]*TauxMaj, 0)</f>
        <v>0</v>
      </c>
      <c r="L734" s="2">
        <f>SUM(Ventes[[#This Row],[Prix_Vente]:[Majoration]])</f>
        <v>220.68</v>
      </c>
      <c r="M734" s="2">
        <f xml:space="preserve"> Ventes[[#This Row],[Prix de Vente HT]]*Tx_TVA</f>
        <v>42.480900000000005</v>
      </c>
      <c r="N734" s="2">
        <f>+Ventes[[#This Row],[Prix de Vente HT]]+Ventes[[#This Row],[Montant TVA]]</f>
        <v>263.16090000000003</v>
      </c>
    </row>
    <row r="735" spans="1:14">
      <c r="A735" t="str">
        <f>IF(Ventes[[#This Row],[Sale_Date]]=Ventes[[#This Row],[Sale_Date]],"ID_V "&amp;TEXT(B735,"YYYY MMDD")&amp;"-"&amp;TEXT(ROW(),"000"),"ID…")</f>
        <v>ID_V YYYY 05DD-735</v>
      </c>
      <c r="B735" s="26">
        <f t="shared" si="22"/>
        <v>45430</v>
      </c>
      <c r="C735" t="str">
        <f>_xlfn.XLOOKUP(Ventes[[#This Row],[Product_Name]],Tab_Produits[Product_Line],Tab_Produits[ID_Product],"Choisir Votre Produit")</f>
        <v>ID_P Hea 0001</v>
      </c>
      <c r="D735" s="27" t="s">
        <v>510</v>
      </c>
      <c r="E735" s="27" t="str">
        <f>+Tab_Clients[[#This Row],[Client_Name]]</f>
        <v>Manish Das</v>
      </c>
      <c r="F735" s="27" t="str">
        <f>_xlfn.XLOOKUP(Ventes[[#This Row],[Client_Name]],Tab_Clients[Client_Name],Tab_Clients[Customer Type],"Nouveau")</f>
        <v>Member</v>
      </c>
      <c r="G735" s="28">
        <v>6</v>
      </c>
      <c r="H735" s="6">
        <f>_xlfn.XLOOKUP(Ventes[[#This Row],[Product_Name]],Tab_Produits[Product_Line],Tab_Produits[Coût_Unitaire],"0")</f>
        <v>74.69</v>
      </c>
      <c r="I735" s="2">
        <f t="shared" si="23"/>
        <v>448.14</v>
      </c>
      <c r="J735" s="2">
        <f>IF(AND(WORKDAY(Ventes[[#This Row],[Sale_Date]],2)&gt;=5,Ventes[[#This Row],[Quantity]]&gt;=7,+Ventes[[#This Row],[Customer Type]]="Member"),-Ventes[[#This Row],[Prix_Vente]]*TX_Remise,0)</f>
        <v>0</v>
      </c>
      <c r="K735" s="2">
        <f>IF(AND(WEEKDAY(Ventes[[#This Row],[Sale_Date]],2)=7, Ventes[[#This Row],[Product_Price]]&gt;7), Ventes[[#This Row],[Prix_Vente]]*TauxMaj, 0)</f>
        <v>0</v>
      </c>
      <c r="L735" s="2">
        <f>SUM(Ventes[[#This Row],[Prix_Vente]:[Majoration]])</f>
        <v>448.14</v>
      </c>
      <c r="M735" s="2">
        <f xml:space="preserve"> Ventes[[#This Row],[Prix de Vente HT]]*Tx_TVA</f>
        <v>86.266949999999994</v>
      </c>
      <c r="N735" s="2">
        <f>+Ventes[[#This Row],[Prix de Vente HT]]+Ventes[[#This Row],[Montant TVA]]</f>
        <v>534.40694999999994</v>
      </c>
    </row>
    <row r="736" spans="1:14">
      <c r="A736" t="str">
        <f>IF(Ventes[[#This Row],[Sale_Date]]=Ventes[[#This Row],[Sale_Date]],"ID_V "&amp;TEXT(B736,"YYYY MMDD")&amp;"-"&amp;TEXT(ROW(),"000"),"ID…")</f>
        <v>ID_V YYYY 05DD-736</v>
      </c>
      <c r="B736" s="26">
        <f t="shared" si="22"/>
        <v>45430</v>
      </c>
      <c r="C736" t="str">
        <f>_xlfn.XLOOKUP(Ventes[[#This Row],[Product_Name]],Tab_Produits[Product_Line],Tab_Produits[ID_Product],"Choisir Votre Produit")</f>
        <v>ID_P Foo 0004</v>
      </c>
      <c r="D736" s="27" t="s">
        <v>513</v>
      </c>
      <c r="E736" s="27" t="str">
        <f>+Tab_Clients[[#This Row],[Client_Name]]</f>
        <v>Ajay Mukherjee</v>
      </c>
      <c r="F736" s="27" t="str">
        <f>_xlfn.XLOOKUP(Ventes[[#This Row],[Client_Name]],Tab_Clients[Client_Name],Tab_Clients[Customer Type],"Nouveau")</f>
        <v>Normal</v>
      </c>
      <c r="G736" s="28">
        <v>1</v>
      </c>
      <c r="H736" s="6">
        <f>_xlfn.XLOOKUP(Ventes[[#This Row],[Product_Name]],Tab_Produits[Product_Line],Tab_Produits[Coût_Unitaire],"0")</f>
        <v>54.84</v>
      </c>
      <c r="I736" s="2">
        <f t="shared" si="23"/>
        <v>54.84</v>
      </c>
      <c r="J736" s="2">
        <f>IF(AND(WORKDAY(Ventes[[#This Row],[Sale_Date]],2)&gt;=5,Ventes[[#This Row],[Quantity]]&gt;=7,+Ventes[[#This Row],[Customer Type]]="Member"),-Ventes[[#This Row],[Prix_Vente]]*TX_Remise,0)</f>
        <v>0</v>
      </c>
      <c r="K736" s="2">
        <f>IF(AND(WEEKDAY(Ventes[[#This Row],[Sale_Date]],2)=7, Ventes[[#This Row],[Product_Price]]&gt;7), Ventes[[#This Row],[Prix_Vente]]*TauxMaj, 0)</f>
        <v>0</v>
      </c>
      <c r="L736" s="2">
        <f>SUM(Ventes[[#This Row],[Prix_Vente]:[Majoration]])</f>
        <v>54.84</v>
      </c>
      <c r="M736" s="2">
        <f xml:space="preserve"> Ventes[[#This Row],[Prix de Vente HT]]*Tx_TVA</f>
        <v>10.556700000000001</v>
      </c>
      <c r="N736" s="2">
        <f>+Ventes[[#This Row],[Prix de Vente HT]]+Ventes[[#This Row],[Montant TVA]]</f>
        <v>65.39670000000001</v>
      </c>
    </row>
    <row r="737" spans="1:14">
      <c r="A737" t="str">
        <f>IF(Ventes[[#This Row],[Sale_Date]]=Ventes[[#This Row],[Sale_Date]],"ID_V "&amp;TEXT(B737,"YYYY MMDD")&amp;"-"&amp;TEXT(ROW(),"000"),"ID…")</f>
        <v>ID_V YYYY 05DD-737</v>
      </c>
      <c r="B737" s="26">
        <f t="shared" si="22"/>
        <v>45430</v>
      </c>
      <c r="C737" t="str">
        <f>_xlfn.XLOOKUP(Ventes[[#This Row],[Product_Name]],Tab_Produits[Product_Line],Tab_Produits[ID_Product],"Choisir Votre Produit")</f>
        <v>ID_P Hom 0003</v>
      </c>
      <c r="D737" s="27" t="s">
        <v>512</v>
      </c>
      <c r="E737" s="27" t="str">
        <f>+Tab_Clients[[#This Row],[Client_Name]]</f>
        <v>Sanjay Patel</v>
      </c>
      <c r="F737" s="27" t="str">
        <f>_xlfn.XLOOKUP(Ventes[[#This Row],[Client_Name]],Tab_Clients[Client_Name],Tab_Clients[Customer Type],"Nouveau")</f>
        <v>Member</v>
      </c>
      <c r="G737" s="28">
        <v>4</v>
      </c>
      <c r="H737" s="6">
        <f>_xlfn.XLOOKUP(Ventes[[#This Row],[Product_Name]],Tab_Produits[Product_Line],Tab_Produits[Coût_Unitaire],"0")</f>
        <v>73.56</v>
      </c>
      <c r="I737" s="2">
        <f t="shared" si="23"/>
        <v>294.24</v>
      </c>
      <c r="J737" s="2">
        <f>IF(AND(WORKDAY(Ventes[[#This Row],[Sale_Date]],2)&gt;=5,Ventes[[#This Row],[Quantity]]&gt;=7,+Ventes[[#This Row],[Customer Type]]="Member"),-Ventes[[#This Row],[Prix_Vente]]*TX_Remise,0)</f>
        <v>0</v>
      </c>
      <c r="K737" s="2">
        <f>IF(AND(WEEKDAY(Ventes[[#This Row],[Sale_Date]],2)=7, Ventes[[#This Row],[Product_Price]]&gt;7), Ventes[[#This Row],[Prix_Vente]]*TauxMaj, 0)</f>
        <v>0</v>
      </c>
      <c r="L737" s="2">
        <f>SUM(Ventes[[#This Row],[Prix_Vente]:[Majoration]])</f>
        <v>294.24</v>
      </c>
      <c r="M737" s="2">
        <f xml:space="preserve"> Ventes[[#This Row],[Prix de Vente HT]]*Tx_TVA</f>
        <v>56.641200000000005</v>
      </c>
      <c r="N737" s="2">
        <f>+Ventes[[#This Row],[Prix de Vente HT]]+Ventes[[#This Row],[Montant TVA]]</f>
        <v>350.88120000000004</v>
      </c>
    </row>
    <row r="738" spans="1:14">
      <c r="A738" t="str">
        <f>IF(Ventes[[#This Row],[Sale_Date]]=Ventes[[#This Row],[Sale_Date]],"ID_V "&amp;TEXT(B738,"YYYY MMDD")&amp;"-"&amp;TEXT(ROW(),"000"),"ID…")</f>
        <v>ID_V YYYY 05DD-738</v>
      </c>
      <c r="B738" s="26">
        <f t="shared" si="22"/>
        <v>45431</v>
      </c>
      <c r="C738" t="str">
        <f>_xlfn.XLOOKUP(Ventes[[#This Row],[Product_Name]],Tab_Produits[Product_Line],Tab_Produits[ID_Product],"Choisir Votre Produit")</f>
        <v>ID_P Hom 0003</v>
      </c>
      <c r="D738" s="27" t="s">
        <v>512</v>
      </c>
      <c r="E738" s="27" t="str">
        <f>+Tab_Clients[[#This Row],[Client_Name]]</f>
        <v>Riya Das</v>
      </c>
      <c r="F738" s="27" t="str">
        <f>_xlfn.XLOOKUP(Ventes[[#This Row],[Client_Name]],Tab_Clients[Client_Name],Tab_Clients[Customer Type],"Nouveau")</f>
        <v>Member</v>
      </c>
      <c r="G738" s="28">
        <v>10</v>
      </c>
      <c r="H738" s="6">
        <f>_xlfn.XLOOKUP(Ventes[[#This Row],[Product_Name]],Tab_Produits[Product_Line],Tab_Produits[Coût_Unitaire],"0")</f>
        <v>73.56</v>
      </c>
      <c r="I738" s="2">
        <f t="shared" si="23"/>
        <v>735.6</v>
      </c>
      <c r="J738" s="2">
        <f>IF(AND(WORKDAY(Ventes[[#This Row],[Sale_Date]],2)&gt;=5,Ventes[[#This Row],[Quantity]]&gt;=7,+Ventes[[#This Row],[Customer Type]]="Member"),-Ventes[[#This Row],[Prix_Vente]]*TX_Remise,0)</f>
        <v>-183.9</v>
      </c>
      <c r="K738" s="2">
        <f>IF(AND(WEEKDAY(Ventes[[#This Row],[Sale_Date]],2)=7, Ventes[[#This Row],[Product_Price]]&gt;7), Ventes[[#This Row],[Prix_Vente]]*TauxMaj, 0)</f>
        <v>14.712000000000002</v>
      </c>
      <c r="L738" s="2">
        <f>SUM(Ventes[[#This Row],[Prix_Vente]:[Majoration]])</f>
        <v>566.41200000000003</v>
      </c>
      <c r="M738" s="2">
        <f xml:space="preserve"> Ventes[[#This Row],[Prix de Vente HT]]*Tx_TVA</f>
        <v>109.03431</v>
      </c>
      <c r="N738" s="2">
        <f>+Ventes[[#This Row],[Prix de Vente HT]]+Ventes[[#This Row],[Montant TVA]]</f>
        <v>675.44631000000004</v>
      </c>
    </row>
    <row r="739" spans="1:14">
      <c r="A739" t="str">
        <f>IF(Ventes[[#This Row],[Sale_Date]]=Ventes[[#This Row],[Sale_Date]],"ID_V "&amp;TEXT(B739,"YYYY MMDD")&amp;"-"&amp;TEXT(ROW(),"000"),"ID…")</f>
        <v>ID_V YYYY 05DD-739</v>
      </c>
      <c r="B739" s="26">
        <f t="shared" si="22"/>
        <v>45431</v>
      </c>
      <c r="C739" t="str">
        <f>_xlfn.XLOOKUP(Ventes[[#This Row],[Product_Name]],Tab_Produits[Product_Line],Tab_Produits[ID_Product],"Choisir Votre Produit")</f>
        <v>ID_P Hea 0001</v>
      </c>
      <c r="D739" s="27" t="s">
        <v>510</v>
      </c>
      <c r="E739" s="27" t="str">
        <f>+Tab_Clients[[#This Row],[Client_Name]]</f>
        <v>Raj Bansal</v>
      </c>
      <c r="F739" s="27" t="str">
        <f>_xlfn.XLOOKUP(Ventes[[#This Row],[Client_Name]],Tab_Clients[Client_Name],Tab_Clients[Customer Type],"Nouveau")</f>
        <v>Normal</v>
      </c>
      <c r="G739" s="28">
        <v>1</v>
      </c>
      <c r="H739" s="6">
        <f>_xlfn.XLOOKUP(Ventes[[#This Row],[Product_Name]],Tab_Produits[Product_Line],Tab_Produits[Coût_Unitaire],"0")</f>
        <v>74.69</v>
      </c>
      <c r="I739" s="2">
        <f t="shared" si="23"/>
        <v>74.69</v>
      </c>
      <c r="J739" s="2">
        <f>IF(AND(WORKDAY(Ventes[[#This Row],[Sale_Date]],2)&gt;=5,Ventes[[#This Row],[Quantity]]&gt;=7,+Ventes[[#This Row],[Customer Type]]="Member"),-Ventes[[#This Row],[Prix_Vente]]*TX_Remise,0)</f>
        <v>0</v>
      </c>
      <c r="K739" s="2">
        <f>IF(AND(WEEKDAY(Ventes[[#This Row],[Sale_Date]],2)=7, Ventes[[#This Row],[Product_Price]]&gt;7), Ventes[[#This Row],[Prix_Vente]]*TauxMaj, 0)</f>
        <v>1.4938</v>
      </c>
      <c r="L739" s="2">
        <f>SUM(Ventes[[#This Row],[Prix_Vente]:[Majoration]])</f>
        <v>76.183799999999991</v>
      </c>
      <c r="M739" s="2">
        <f xml:space="preserve"> Ventes[[#This Row],[Prix de Vente HT]]*Tx_TVA</f>
        <v>14.665381499999999</v>
      </c>
      <c r="N739" s="2">
        <f>+Ventes[[#This Row],[Prix de Vente HT]]+Ventes[[#This Row],[Montant TVA]]</f>
        <v>90.849181499999986</v>
      </c>
    </row>
    <row r="740" spans="1:14">
      <c r="A740" t="str">
        <f>IF(Ventes[[#This Row],[Sale_Date]]=Ventes[[#This Row],[Sale_Date]],"ID_V "&amp;TEXT(B740,"YYYY MMDD")&amp;"-"&amp;TEXT(ROW(),"000"),"ID…")</f>
        <v>ID_V YYYY 05DD-740</v>
      </c>
      <c r="B740" s="26">
        <f t="shared" si="22"/>
        <v>45431</v>
      </c>
      <c r="C740" t="str">
        <f>_xlfn.XLOOKUP(Ventes[[#This Row],[Product_Name]],Tab_Produits[Product_Line],Tab_Produits[ID_Product],"Choisir Votre Produit")</f>
        <v>ID_P Foo 0004</v>
      </c>
      <c r="D740" s="27" t="s">
        <v>513</v>
      </c>
      <c r="E740" s="27" t="str">
        <f>+Tab_Clients[[#This Row],[Client_Name]]</f>
        <v>Lakshmi Gupta</v>
      </c>
      <c r="F740" s="27" t="str">
        <f>_xlfn.XLOOKUP(Ventes[[#This Row],[Client_Name]],Tab_Clients[Client_Name],Tab_Clients[Customer Type],"Nouveau")</f>
        <v>Member</v>
      </c>
      <c r="G740" s="28">
        <v>5</v>
      </c>
      <c r="H740" s="6">
        <f>_xlfn.XLOOKUP(Ventes[[#This Row],[Product_Name]],Tab_Produits[Product_Line],Tab_Produits[Coût_Unitaire],"0")</f>
        <v>54.84</v>
      </c>
      <c r="I740" s="2">
        <f t="shared" si="23"/>
        <v>274.20000000000005</v>
      </c>
      <c r="J740" s="2">
        <f>IF(AND(WORKDAY(Ventes[[#This Row],[Sale_Date]],2)&gt;=5,Ventes[[#This Row],[Quantity]]&gt;=7,+Ventes[[#This Row],[Customer Type]]="Member"),-Ventes[[#This Row],[Prix_Vente]]*TX_Remise,0)</f>
        <v>0</v>
      </c>
      <c r="K740" s="2">
        <f>IF(AND(WEEKDAY(Ventes[[#This Row],[Sale_Date]],2)=7, Ventes[[#This Row],[Product_Price]]&gt;7), Ventes[[#This Row],[Prix_Vente]]*TauxMaj, 0)</f>
        <v>5.4840000000000009</v>
      </c>
      <c r="L740" s="2">
        <f>SUM(Ventes[[#This Row],[Prix_Vente]:[Majoration]])</f>
        <v>279.68400000000003</v>
      </c>
      <c r="M740" s="2">
        <f xml:space="preserve"> Ventes[[#This Row],[Prix de Vente HT]]*Tx_TVA</f>
        <v>53.839170000000003</v>
      </c>
      <c r="N740" s="2">
        <f>+Ventes[[#This Row],[Prix de Vente HT]]+Ventes[[#This Row],[Montant TVA]]</f>
        <v>333.52317000000005</v>
      </c>
    </row>
    <row r="741" spans="1:14">
      <c r="A741" t="str">
        <f>IF(Ventes[[#This Row],[Sale_Date]]=Ventes[[#This Row],[Sale_Date]],"ID_V "&amp;TEXT(B741,"YYYY MMDD")&amp;"-"&amp;TEXT(ROW(),"000"),"ID…")</f>
        <v>ID_V YYYY 05DD-741</v>
      </c>
      <c r="B741" s="26">
        <f t="shared" si="22"/>
        <v>45431</v>
      </c>
      <c r="C741" t="str">
        <f>_xlfn.XLOOKUP(Ventes[[#This Row],[Product_Name]],Tab_Produits[Product_Line],Tab_Produits[ID_Product],"Choisir Votre Produit")</f>
        <v>ID_P Hom 0003</v>
      </c>
      <c r="D741" s="27" t="s">
        <v>512</v>
      </c>
      <c r="E741" s="27" t="str">
        <f>+Tab_Clients[[#This Row],[Client_Name]]</f>
        <v>Meera Das</v>
      </c>
      <c r="F741" s="27" t="str">
        <f>_xlfn.XLOOKUP(Ventes[[#This Row],[Client_Name]],Tab_Clients[Client_Name],Tab_Clients[Customer Type],"Nouveau")</f>
        <v>Member</v>
      </c>
      <c r="G741" s="28">
        <v>5</v>
      </c>
      <c r="H741" s="6">
        <f>_xlfn.XLOOKUP(Ventes[[#This Row],[Product_Name]],Tab_Produits[Product_Line],Tab_Produits[Coût_Unitaire],"0")</f>
        <v>73.56</v>
      </c>
      <c r="I741" s="2">
        <f t="shared" si="23"/>
        <v>367.8</v>
      </c>
      <c r="J741" s="2">
        <f>IF(AND(WORKDAY(Ventes[[#This Row],[Sale_Date]],2)&gt;=5,Ventes[[#This Row],[Quantity]]&gt;=7,+Ventes[[#This Row],[Customer Type]]="Member"),-Ventes[[#This Row],[Prix_Vente]]*TX_Remise,0)</f>
        <v>0</v>
      </c>
      <c r="K741" s="2">
        <f>IF(AND(WEEKDAY(Ventes[[#This Row],[Sale_Date]],2)=7, Ventes[[#This Row],[Product_Price]]&gt;7), Ventes[[#This Row],[Prix_Vente]]*TauxMaj, 0)</f>
        <v>7.3560000000000008</v>
      </c>
      <c r="L741" s="2">
        <f>SUM(Ventes[[#This Row],[Prix_Vente]:[Majoration]])</f>
        <v>375.15600000000001</v>
      </c>
      <c r="M741" s="2">
        <f xml:space="preserve"> Ventes[[#This Row],[Prix de Vente HT]]*Tx_TVA</f>
        <v>72.217529999999996</v>
      </c>
      <c r="N741" s="2">
        <f>+Ventes[[#This Row],[Prix de Vente HT]]+Ventes[[#This Row],[Montant TVA]]</f>
        <v>447.37353000000002</v>
      </c>
    </row>
    <row r="742" spans="1:14">
      <c r="A742" t="str">
        <f>IF(Ventes[[#This Row],[Sale_Date]]=Ventes[[#This Row],[Sale_Date]],"ID_V "&amp;TEXT(B742,"YYYY MMDD")&amp;"-"&amp;TEXT(ROW(),"000"),"ID…")</f>
        <v>ID_V YYYY 05DD-742</v>
      </c>
      <c r="B742" s="26">
        <f t="shared" si="22"/>
        <v>45432</v>
      </c>
      <c r="C742" t="str">
        <f>_xlfn.XLOOKUP(Ventes[[#This Row],[Product_Name]],Tab_Produits[Product_Line],Tab_Produits[ID_Product],"Choisir Votre Produit")</f>
        <v>ID_P Hom 0003</v>
      </c>
      <c r="D742" s="27" t="s">
        <v>512</v>
      </c>
      <c r="E742" s="27" t="str">
        <f>+Tab_Clients[[#This Row],[Client_Name]]</f>
        <v>Pooja Kumar</v>
      </c>
      <c r="F742" s="27" t="str">
        <f>_xlfn.XLOOKUP(Ventes[[#This Row],[Client_Name]],Tab_Clients[Client_Name],Tab_Clients[Customer Type],"Nouveau")</f>
        <v>Member</v>
      </c>
      <c r="G742" s="28">
        <v>6</v>
      </c>
      <c r="H742" s="6">
        <f>_xlfn.XLOOKUP(Ventes[[#This Row],[Product_Name]],Tab_Produits[Product_Line],Tab_Produits[Coût_Unitaire],"0")</f>
        <v>73.56</v>
      </c>
      <c r="I742" s="2">
        <f t="shared" si="23"/>
        <v>441.36</v>
      </c>
      <c r="J742" s="2">
        <f>IF(AND(WORKDAY(Ventes[[#This Row],[Sale_Date]],2)&gt;=5,Ventes[[#This Row],[Quantity]]&gt;=7,+Ventes[[#This Row],[Customer Type]]="Member"),-Ventes[[#This Row],[Prix_Vente]]*TX_Remise,0)</f>
        <v>0</v>
      </c>
      <c r="K742" s="2">
        <f>IF(AND(WEEKDAY(Ventes[[#This Row],[Sale_Date]],2)=7, Ventes[[#This Row],[Product_Price]]&gt;7), Ventes[[#This Row],[Prix_Vente]]*TauxMaj, 0)</f>
        <v>0</v>
      </c>
      <c r="L742" s="2">
        <f>SUM(Ventes[[#This Row],[Prix_Vente]:[Majoration]])</f>
        <v>441.36</v>
      </c>
      <c r="M742" s="2">
        <f xml:space="preserve"> Ventes[[#This Row],[Prix de Vente HT]]*Tx_TVA</f>
        <v>84.961800000000011</v>
      </c>
      <c r="N742" s="2">
        <f>+Ventes[[#This Row],[Prix de Vente HT]]+Ventes[[#This Row],[Montant TVA]]</f>
        <v>526.32180000000005</v>
      </c>
    </row>
    <row r="743" spans="1:14">
      <c r="A743" t="str">
        <f>IF(Ventes[[#This Row],[Sale_Date]]=Ventes[[#This Row],[Sale_Date]],"ID_V "&amp;TEXT(B743,"YYYY MMDD")&amp;"-"&amp;TEXT(ROW(),"000"),"ID…")</f>
        <v>ID_V YYYY 05DD-743</v>
      </c>
      <c r="B743" s="26">
        <f t="shared" si="22"/>
        <v>45432</v>
      </c>
      <c r="C743" t="str">
        <f>_xlfn.XLOOKUP(Ventes[[#This Row],[Product_Name]],Tab_Produits[Product_Line],Tab_Produits[ID_Product],"Choisir Votre Produit")</f>
        <v>ID_P Hea 0001</v>
      </c>
      <c r="D743" s="27" t="s">
        <v>510</v>
      </c>
      <c r="E743" s="27" t="str">
        <f>+Tab_Clients[[#This Row],[Client_Name]]</f>
        <v>Priya Bansal</v>
      </c>
      <c r="F743" s="27" t="str">
        <f>_xlfn.XLOOKUP(Ventes[[#This Row],[Client_Name]],Tab_Clients[Client_Name],Tab_Clients[Customer Type],"Nouveau")</f>
        <v>Member</v>
      </c>
      <c r="G743" s="28">
        <v>1</v>
      </c>
      <c r="H743" s="6">
        <f>_xlfn.XLOOKUP(Ventes[[#This Row],[Product_Name]],Tab_Produits[Product_Line],Tab_Produits[Coût_Unitaire],"0")</f>
        <v>74.69</v>
      </c>
      <c r="I743" s="2">
        <f t="shared" si="23"/>
        <v>74.69</v>
      </c>
      <c r="J743" s="2">
        <f>IF(AND(WORKDAY(Ventes[[#This Row],[Sale_Date]],2)&gt;=5,Ventes[[#This Row],[Quantity]]&gt;=7,+Ventes[[#This Row],[Customer Type]]="Member"),-Ventes[[#This Row],[Prix_Vente]]*TX_Remise,0)</f>
        <v>0</v>
      </c>
      <c r="K743" s="2">
        <f>IF(AND(WEEKDAY(Ventes[[#This Row],[Sale_Date]],2)=7, Ventes[[#This Row],[Product_Price]]&gt;7), Ventes[[#This Row],[Prix_Vente]]*TauxMaj, 0)</f>
        <v>0</v>
      </c>
      <c r="L743" s="2">
        <f>SUM(Ventes[[#This Row],[Prix_Vente]:[Majoration]])</f>
        <v>74.69</v>
      </c>
      <c r="M743" s="2">
        <f xml:space="preserve"> Ventes[[#This Row],[Prix de Vente HT]]*Tx_TVA</f>
        <v>14.377825</v>
      </c>
      <c r="N743" s="2">
        <f>+Ventes[[#This Row],[Prix de Vente HT]]+Ventes[[#This Row],[Montant TVA]]</f>
        <v>89.067824999999999</v>
      </c>
    </row>
    <row r="744" spans="1:14">
      <c r="A744" t="str">
        <f>IF(Ventes[[#This Row],[Sale_Date]]=Ventes[[#This Row],[Sale_Date]],"ID_V "&amp;TEXT(B744,"YYYY MMDD")&amp;"-"&amp;TEXT(ROW(),"000"),"ID…")</f>
        <v>ID_V YYYY 05DD-744</v>
      </c>
      <c r="B744" s="26">
        <f t="shared" si="22"/>
        <v>45432</v>
      </c>
      <c r="C744" t="str">
        <f>_xlfn.XLOOKUP(Ventes[[#This Row],[Product_Name]],Tab_Produits[Product_Line],Tab_Produits[ID_Product],"Choisir Votre Produit")</f>
        <v>ID_P Foo 0004</v>
      </c>
      <c r="D744" s="27" t="s">
        <v>513</v>
      </c>
      <c r="E744" s="27" t="str">
        <f>+Tab_Clients[[#This Row],[Client_Name]]</f>
        <v>Pooja Kumar</v>
      </c>
      <c r="F744" s="27" t="str">
        <f>_xlfn.XLOOKUP(Ventes[[#This Row],[Client_Name]],Tab_Clients[Client_Name],Tab_Clients[Customer Type],"Nouveau")</f>
        <v>Member</v>
      </c>
      <c r="G744" s="28">
        <v>10</v>
      </c>
      <c r="H744" s="6">
        <f>_xlfn.XLOOKUP(Ventes[[#This Row],[Product_Name]],Tab_Produits[Product_Line],Tab_Produits[Coût_Unitaire],"0")</f>
        <v>54.84</v>
      </c>
      <c r="I744" s="2">
        <f t="shared" si="23"/>
        <v>548.40000000000009</v>
      </c>
      <c r="J744" s="2">
        <f>IF(AND(WORKDAY(Ventes[[#This Row],[Sale_Date]],2)&gt;=5,Ventes[[#This Row],[Quantity]]&gt;=7,+Ventes[[#This Row],[Customer Type]]="Member"),-Ventes[[#This Row],[Prix_Vente]]*TX_Remise,0)</f>
        <v>-137.10000000000002</v>
      </c>
      <c r="K744" s="2">
        <f>IF(AND(WEEKDAY(Ventes[[#This Row],[Sale_Date]],2)=7, Ventes[[#This Row],[Product_Price]]&gt;7), Ventes[[#This Row],[Prix_Vente]]*TauxMaj, 0)</f>
        <v>0</v>
      </c>
      <c r="L744" s="2">
        <f>SUM(Ventes[[#This Row],[Prix_Vente]:[Majoration]])</f>
        <v>411.30000000000007</v>
      </c>
      <c r="M744" s="2">
        <f xml:space="preserve"> Ventes[[#This Row],[Prix de Vente HT]]*Tx_TVA</f>
        <v>79.17525000000002</v>
      </c>
      <c r="N744" s="2">
        <f>+Ventes[[#This Row],[Prix de Vente HT]]+Ventes[[#This Row],[Montant TVA]]</f>
        <v>490.47525000000007</v>
      </c>
    </row>
    <row r="745" spans="1:14">
      <c r="A745" t="str">
        <f>IF(Ventes[[#This Row],[Sale_Date]]=Ventes[[#This Row],[Sale_Date]],"ID_V "&amp;TEXT(B745,"YYYY MMDD")&amp;"-"&amp;TEXT(ROW(),"000"),"ID…")</f>
        <v>ID_V YYYY 05DD-745</v>
      </c>
      <c r="B745" s="26">
        <f t="shared" si="22"/>
        <v>45432</v>
      </c>
      <c r="C745" t="str">
        <f>_xlfn.XLOOKUP(Ventes[[#This Row],[Product_Name]],Tab_Produits[Product_Line],Tab_Produits[ID_Product],"Choisir Votre Produit")</f>
        <v>ID_P Hom 0003</v>
      </c>
      <c r="D745" s="27" t="s">
        <v>512</v>
      </c>
      <c r="E745" s="27" t="str">
        <f>+Tab_Clients[[#This Row],[Client_Name]]</f>
        <v>Sunil Bansal</v>
      </c>
      <c r="F745" s="27" t="str">
        <f>_xlfn.XLOOKUP(Ventes[[#This Row],[Client_Name]],Tab_Clients[Client_Name],Tab_Clients[Customer Type],"Nouveau")</f>
        <v>Member</v>
      </c>
      <c r="G745" s="28">
        <v>8</v>
      </c>
      <c r="H745" s="6">
        <f>_xlfn.XLOOKUP(Ventes[[#This Row],[Product_Name]],Tab_Produits[Product_Line],Tab_Produits[Coût_Unitaire],"0")</f>
        <v>73.56</v>
      </c>
      <c r="I745" s="2">
        <f t="shared" si="23"/>
        <v>588.48</v>
      </c>
      <c r="J745" s="2">
        <f>IF(AND(WORKDAY(Ventes[[#This Row],[Sale_Date]],2)&gt;=5,Ventes[[#This Row],[Quantity]]&gt;=7,+Ventes[[#This Row],[Customer Type]]="Member"),-Ventes[[#This Row],[Prix_Vente]]*TX_Remise,0)</f>
        <v>-147.12</v>
      </c>
      <c r="K745" s="2">
        <f>IF(AND(WEEKDAY(Ventes[[#This Row],[Sale_Date]],2)=7, Ventes[[#This Row],[Product_Price]]&gt;7), Ventes[[#This Row],[Prix_Vente]]*TauxMaj, 0)</f>
        <v>0</v>
      </c>
      <c r="L745" s="2">
        <f>SUM(Ventes[[#This Row],[Prix_Vente]:[Majoration]])</f>
        <v>441.36</v>
      </c>
      <c r="M745" s="2">
        <f xml:space="preserve"> Ventes[[#This Row],[Prix de Vente HT]]*Tx_TVA</f>
        <v>84.961800000000011</v>
      </c>
      <c r="N745" s="2">
        <f>+Ventes[[#This Row],[Prix de Vente HT]]+Ventes[[#This Row],[Montant TVA]]</f>
        <v>526.32180000000005</v>
      </c>
    </row>
    <row r="746" spans="1:14">
      <c r="A746" t="str">
        <f>IF(Ventes[[#This Row],[Sale_Date]]=Ventes[[#This Row],[Sale_Date]],"ID_V "&amp;TEXT(B746,"YYYY MMDD")&amp;"-"&amp;TEXT(ROW(),"000"),"ID…")</f>
        <v>ID_V YYYY 05DD-746</v>
      </c>
      <c r="B746" s="26">
        <f t="shared" si="22"/>
        <v>45433</v>
      </c>
      <c r="C746" t="str">
        <f>_xlfn.XLOOKUP(Ventes[[#This Row],[Product_Name]],Tab_Produits[Product_Line],Tab_Produits[ID_Product],"Choisir Votre Produit")</f>
        <v>ID_P Hom 0003</v>
      </c>
      <c r="D746" s="27" t="s">
        <v>512</v>
      </c>
      <c r="E746" s="27" t="str">
        <f>+Tab_Clients[[#This Row],[Client_Name]]</f>
        <v>Sunil Sharma</v>
      </c>
      <c r="F746" s="27" t="str">
        <f>_xlfn.XLOOKUP(Ventes[[#This Row],[Client_Name]],Tab_Clients[Client_Name],Tab_Clients[Customer Type],"Nouveau")</f>
        <v>Member</v>
      </c>
      <c r="G746" s="28">
        <v>3</v>
      </c>
      <c r="H746" s="6">
        <f>_xlfn.XLOOKUP(Ventes[[#This Row],[Product_Name]],Tab_Produits[Product_Line],Tab_Produits[Coût_Unitaire],"0")</f>
        <v>73.56</v>
      </c>
      <c r="I746" s="2">
        <f t="shared" si="23"/>
        <v>220.68</v>
      </c>
      <c r="J746" s="2">
        <f>IF(AND(WORKDAY(Ventes[[#This Row],[Sale_Date]],2)&gt;=5,Ventes[[#This Row],[Quantity]]&gt;=7,+Ventes[[#This Row],[Customer Type]]="Member"),-Ventes[[#This Row],[Prix_Vente]]*TX_Remise,0)</f>
        <v>0</v>
      </c>
      <c r="K746" s="2">
        <f>IF(AND(WEEKDAY(Ventes[[#This Row],[Sale_Date]],2)=7, Ventes[[#This Row],[Product_Price]]&gt;7), Ventes[[#This Row],[Prix_Vente]]*TauxMaj, 0)</f>
        <v>0</v>
      </c>
      <c r="L746" s="2">
        <f>SUM(Ventes[[#This Row],[Prix_Vente]:[Majoration]])</f>
        <v>220.68</v>
      </c>
      <c r="M746" s="2">
        <f xml:space="preserve"> Ventes[[#This Row],[Prix de Vente HT]]*Tx_TVA</f>
        <v>42.480900000000005</v>
      </c>
      <c r="N746" s="2">
        <f>+Ventes[[#This Row],[Prix de Vente HT]]+Ventes[[#This Row],[Montant TVA]]</f>
        <v>263.16090000000003</v>
      </c>
    </row>
    <row r="747" spans="1:14">
      <c r="A747" t="str">
        <f>IF(Ventes[[#This Row],[Sale_Date]]=Ventes[[#This Row],[Sale_Date]],"ID_V "&amp;TEXT(B747,"YYYY MMDD")&amp;"-"&amp;TEXT(ROW(),"000"),"ID…")</f>
        <v>ID_V YYYY 05DD-747</v>
      </c>
      <c r="B747" s="26">
        <f t="shared" si="22"/>
        <v>45433</v>
      </c>
      <c r="C747" t="str">
        <f>_xlfn.XLOOKUP(Ventes[[#This Row],[Product_Name]],Tab_Produits[Product_Line],Tab_Produits[ID_Product],"Choisir Votre Produit")</f>
        <v>ID_P Hea 0001</v>
      </c>
      <c r="D747" s="27" t="s">
        <v>510</v>
      </c>
      <c r="E747" s="27" t="str">
        <f>+Tab_Clients[[#This Row],[Client_Name]]</f>
        <v>Deepak Gupta</v>
      </c>
      <c r="F747" s="27" t="str">
        <f>_xlfn.XLOOKUP(Ventes[[#This Row],[Client_Name]],Tab_Clients[Client_Name],Tab_Clients[Customer Type],"Nouveau")</f>
        <v>Member</v>
      </c>
      <c r="G747" s="28">
        <v>4</v>
      </c>
      <c r="H747" s="6">
        <f>_xlfn.XLOOKUP(Ventes[[#This Row],[Product_Name]],Tab_Produits[Product_Line],Tab_Produits[Coût_Unitaire],"0")</f>
        <v>74.69</v>
      </c>
      <c r="I747" s="2">
        <f t="shared" si="23"/>
        <v>298.76</v>
      </c>
      <c r="J747" s="2">
        <f>IF(AND(WORKDAY(Ventes[[#This Row],[Sale_Date]],2)&gt;=5,Ventes[[#This Row],[Quantity]]&gt;=7,+Ventes[[#This Row],[Customer Type]]="Member"),-Ventes[[#This Row],[Prix_Vente]]*TX_Remise,0)</f>
        <v>0</v>
      </c>
      <c r="K747" s="2">
        <f>IF(AND(WEEKDAY(Ventes[[#This Row],[Sale_Date]],2)=7, Ventes[[#This Row],[Product_Price]]&gt;7), Ventes[[#This Row],[Prix_Vente]]*TauxMaj, 0)</f>
        <v>0</v>
      </c>
      <c r="L747" s="2">
        <f>SUM(Ventes[[#This Row],[Prix_Vente]:[Majoration]])</f>
        <v>298.76</v>
      </c>
      <c r="M747" s="2">
        <f xml:space="preserve"> Ventes[[#This Row],[Prix de Vente HT]]*Tx_TVA</f>
        <v>57.511299999999999</v>
      </c>
      <c r="N747" s="2">
        <f>+Ventes[[#This Row],[Prix de Vente HT]]+Ventes[[#This Row],[Montant TVA]]</f>
        <v>356.2713</v>
      </c>
    </row>
    <row r="748" spans="1:14">
      <c r="A748" t="str">
        <f>IF(Ventes[[#This Row],[Sale_Date]]=Ventes[[#This Row],[Sale_Date]],"ID_V "&amp;TEXT(B748,"YYYY MMDD")&amp;"-"&amp;TEXT(ROW(),"000"),"ID…")</f>
        <v>ID_V YYYY 05DD-748</v>
      </c>
      <c r="B748" s="26">
        <f t="shared" si="22"/>
        <v>45433</v>
      </c>
      <c r="C748" t="str">
        <f>_xlfn.XLOOKUP(Ventes[[#This Row],[Product_Name]],Tab_Produits[Product_Line],Tab_Produits[ID_Product],"Choisir Votre Produit")</f>
        <v>ID_P Foo 0004</v>
      </c>
      <c r="D748" s="27" t="s">
        <v>513</v>
      </c>
      <c r="E748" s="27" t="str">
        <f>+Tab_Clients[[#This Row],[Client_Name]]</f>
        <v>Kavya Chopra</v>
      </c>
      <c r="F748" s="27" t="str">
        <f>_xlfn.XLOOKUP(Ventes[[#This Row],[Client_Name]],Tab_Clients[Client_Name],Tab_Clients[Customer Type],"Nouveau")</f>
        <v>Member</v>
      </c>
      <c r="G748" s="28">
        <v>10</v>
      </c>
      <c r="H748" s="6">
        <f>_xlfn.XLOOKUP(Ventes[[#This Row],[Product_Name]],Tab_Produits[Product_Line],Tab_Produits[Coût_Unitaire],"0")</f>
        <v>54.84</v>
      </c>
      <c r="I748" s="2">
        <f t="shared" si="23"/>
        <v>548.40000000000009</v>
      </c>
      <c r="J748" s="2">
        <f>IF(AND(WORKDAY(Ventes[[#This Row],[Sale_Date]],2)&gt;=5,Ventes[[#This Row],[Quantity]]&gt;=7,+Ventes[[#This Row],[Customer Type]]="Member"),-Ventes[[#This Row],[Prix_Vente]]*TX_Remise,0)</f>
        <v>-137.10000000000002</v>
      </c>
      <c r="K748" s="2">
        <f>IF(AND(WEEKDAY(Ventes[[#This Row],[Sale_Date]],2)=7, Ventes[[#This Row],[Product_Price]]&gt;7), Ventes[[#This Row],[Prix_Vente]]*TauxMaj, 0)</f>
        <v>0</v>
      </c>
      <c r="L748" s="2">
        <f>SUM(Ventes[[#This Row],[Prix_Vente]:[Majoration]])</f>
        <v>411.30000000000007</v>
      </c>
      <c r="M748" s="2">
        <f xml:space="preserve"> Ventes[[#This Row],[Prix de Vente HT]]*Tx_TVA</f>
        <v>79.17525000000002</v>
      </c>
      <c r="N748" s="2">
        <f>+Ventes[[#This Row],[Prix de Vente HT]]+Ventes[[#This Row],[Montant TVA]]</f>
        <v>490.47525000000007</v>
      </c>
    </row>
    <row r="749" spans="1:14">
      <c r="A749" t="str">
        <f>IF(Ventes[[#This Row],[Sale_Date]]=Ventes[[#This Row],[Sale_Date]],"ID_V "&amp;TEXT(B749,"YYYY MMDD")&amp;"-"&amp;TEXT(ROW(),"000"),"ID…")</f>
        <v>ID_V YYYY 05DD-749</v>
      </c>
      <c r="B749" s="26">
        <f t="shared" si="22"/>
        <v>45433</v>
      </c>
      <c r="C749" t="str">
        <f>_xlfn.XLOOKUP(Ventes[[#This Row],[Product_Name]],Tab_Produits[Product_Line],Tab_Produits[ID_Product],"Choisir Votre Produit")</f>
        <v>ID_P Hom 0003</v>
      </c>
      <c r="D749" s="27" t="s">
        <v>512</v>
      </c>
      <c r="E749" s="27" t="str">
        <f>+Tab_Clients[[#This Row],[Client_Name]]</f>
        <v>Isha Bansal</v>
      </c>
      <c r="F749" s="27" t="str">
        <f>_xlfn.XLOOKUP(Ventes[[#This Row],[Client_Name]],Tab_Clients[Client_Name],Tab_Clients[Customer Type],"Nouveau")</f>
        <v>Member</v>
      </c>
      <c r="G749" s="28">
        <v>1</v>
      </c>
      <c r="H749" s="6">
        <f>_xlfn.XLOOKUP(Ventes[[#This Row],[Product_Name]],Tab_Produits[Product_Line],Tab_Produits[Coût_Unitaire],"0")</f>
        <v>73.56</v>
      </c>
      <c r="I749" s="2">
        <f t="shared" si="23"/>
        <v>73.56</v>
      </c>
      <c r="J749" s="2">
        <f>IF(AND(WORKDAY(Ventes[[#This Row],[Sale_Date]],2)&gt;=5,Ventes[[#This Row],[Quantity]]&gt;=7,+Ventes[[#This Row],[Customer Type]]="Member"),-Ventes[[#This Row],[Prix_Vente]]*TX_Remise,0)</f>
        <v>0</v>
      </c>
      <c r="K749" s="2">
        <f>IF(AND(WEEKDAY(Ventes[[#This Row],[Sale_Date]],2)=7, Ventes[[#This Row],[Product_Price]]&gt;7), Ventes[[#This Row],[Prix_Vente]]*TauxMaj, 0)</f>
        <v>0</v>
      </c>
      <c r="L749" s="2">
        <f>SUM(Ventes[[#This Row],[Prix_Vente]:[Majoration]])</f>
        <v>73.56</v>
      </c>
      <c r="M749" s="2">
        <f xml:space="preserve"> Ventes[[#This Row],[Prix de Vente HT]]*Tx_TVA</f>
        <v>14.160300000000001</v>
      </c>
      <c r="N749" s="2">
        <f>+Ventes[[#This Row],[Prix de Vente HT]]+Ventes[[#This Row],[Montant TVA]]</f>
        <v>87.720300000000009</v>
      </c>
    </row>
    <row r="750" spans="1:14">
      <c r="A750" t="str">
        <f>IF(Ventes[[#This Row],[Sale_Date]]=Ventes[[#This Row],[Sale_Date]],"ID_V "&amp;TEXT(B750,"YYYY MMDD")&amp;"-"&amp;TEXT(ROW(),"000"),"ID…")</f>
        <v>ID_V YYYY 05DD-750</v>
      </c>
      <c r="B750" s="26">
        <f t="shared" si="22"/>
        <v>45434</v>
      </c>
      <c r="C750" t="str">
        <f>_xlfn.XLOOKUP(Ventes[[#This Row],[Product_Name]],Tab_Produits[Product_Line],Tab_Produits[ID_Product],"Choisir Votre Produit")</f>
        <v>ID_P Hom 0003</v>
      </c>
      <c r="D750" s="27" t="s">
        <v>512</v>
      </c>
      <c r="E750" s="27" t="str">
        <f>+Tab_Clients[[#This Row],[Client_Name]]</f>
        <v>Rahul Joshi</v>
      </c>
      <c r="F750" s="27" t="str">
        <f>_xlfn.XLOOKUP(Ventes[[#This Row],[Client_Name]],Tab_Clients[Client_Name],Tab_Clients[Customer Type],"Nouveau")</f>
        <v>Member</v>
      </c>
      <c r="G750" s="28">
        <v>8</v>
      </c>
      <c r="H750" s="6">
        <f>_xlfn.XLOOKUP(Ventes[[#This Row],[Product_Name]],Tab_Produits[Product_Line],Tab_Produits[Coût_Unitaire],"0")</f>
        <v>73.56</v>
      </c>
      <c r="I750" s="2">
        <f t="shared" si="23"/>
        <v>588.48</v>
      </c>
      <c r="J750" s="2">
        <f>IF(AND(WORKDAY(Ventes[[#This Row],[Sale_Date]],2)&gt;=5,Ventes[[#This Row],[Quantity]]&gt;=7,+Ventes[[#This Row],[Customer Type]]="Member"),-Ventes[[#This Row],[Prix_Vente]]*TX_Remise,0)</f>
        <v>-147.12</v>
      </c>
      <c r="K750" s="2">
        <f>IF(AND(WEEKDAY(Ventes[[#This Row],[Sale_Date]],2)=7, Ventes[[#This Row],[Product_Price]]&gt;7), Ventes[[#This Row],[Prix_Vente]]*TauxMaj, 0)</f>
        <v>0</v>
      </c>
      <c r="L750" s="2">
        <f>SUM(Ventes[[#This Row],[Prix_Vente]:[Majoration]])</f>
        <v>441.36</v>
      </c>
      <c r="M750" s="2">
        <f xml:space="preserve"> Ventes[[#This Row],[Prix de Vente HT]]*Tx_TVA</f>
        <v>84.961800000000011</v>
      </c>
      <c r="N750" s="2">
        <f>+Ventes[[#This Row],[Prix de Vente HT]]+Ventes[[#This Row],[Montant TVA]]</f>
        <v>526.32180000000005</v>
      </c>
    </row>
    <row r="751" spans="1:14">
      <c r="A751" t="str">
        <f>IF(Ventes[[#This Row],[Sale_Date]]=Ventes[[#This Row],[Sale_Date]],"ID_V "&amp;TEXT(B751,"YYYY MMDD")&amp;"-"&amp;TEXT(ROW(),"000"),"ID…")</f>
        <v>ID_V YYYY 05DD-751</v>
      </c>
      <c r="B751" s="26">
        <f t="shared" si="22"/>
        <v>45434</v>
      </c>
      <c r="C751" t="str">
        <f>_xlfn.XLOOKUP(Ventes[[#This Row],[Product_Name]],Tab_Produits[Product_Line],Tab_Produits[ID_Product],"Choisir Votre Produit")</f>
        <v>ID_P Hea 0001</v>
      </c>
      <c r="D751" s="27" t="s">
        <v>510</v>
      </c>
      <c r="E751" s="27" t="str">
        <f>+Tab_Clients[[#This Row],[Client_Name]]</f>
        <v>Sunil Patel</v>
      </c>
      <c r="F751" s="27" t="str">
        <f>_xlfn.XLOOKUP(Ventes[[#This Row],[Client_Name]],Tab_Clients[Client_Name],Tab_Clients[Customer Type],"Nouveau")</f>
        <v>Member</v>
      </c>
      <c r="G751" s="28">
        <v>5</v>
      </c>
      <c r="H751" s="6">
        <f>_xlfn.XLOOKUP(Ventes[[#This Row],[Product_Name]],Tab_Produits[Product_Line],Tab_Produits[Coût_Unitaire],"0")</f>
        <v>74.69</v>
      </c>
      <c r="I751" s="2">
        <f t="shared" si="23"/>
        <v>373.45</v>
      </c>
      <c r="J751" s="2">
        <f>IF(AND(WORKDAY(Ventes[[#This Row],[Sale_Date]],2)&gt;=5,Ventes[[#This Row],[Quantity]]&gt;=7,+Ventes[[#This Row],[Customer Type]]="Member"),-Ventes[[#This Row],[Prix_Vente]]*TX_Remise,0)</f>
        <v>0</v>
      </c>
      <c r="K751" s="2">
        <f>IF(AND(WEEKDAY(Ventes[[#This Row],[Sale_Date]],2)=7, Ventes[[#This Row],[Product_Price]]&gt;7), Ventes[[#This Row],[Prix_Vente]]*TauxMaj, 0)</f>
        <v>0</v>
      </c>
      <c r="L751" s="2">
        <f>SUM(Ventes[[#This Row],[Prix_Vente]:[Majoration]])</f>
        <v>373.45</v>
      </c>
      <c r="M751" s="2">
        <f xml:space="preserve"> Ventes[[#This Row],[Prix de Vente HT]]*Tx_TVA</f>
        <v>71.889124999999993</v>
      </c>
      <c r="N751" s="2">
        <f>+Ventes[[#This Row],[Prix de Vente HT]]+Ventes[[#This Row],[Montant TVA]]</f>
        <v>445.33912499999997</v>
      </c>
    </row>
    <row r="752" spans="1:14">
      <c r="A752" t="str">
        <f>IF(Ventes[[#This Row],[Sale_Date]]=Ventes[[#This Row],[Sale_Date]],"ID_V "&amp;TEXT(B752,"YYYY MMDD")&amp;"-"&amp;TEXT(ROW(),"000"),"ID…")</f>
        <v>ID_V YYYY 05DD-752</v>
      </c>
      <c r="B752" s="26">
        <f t="shared" si="22"/>
        <v>45434</v>
      </c>
      <c r="C752" t="str">
        <f>_xlfn.XLOOKUP(Ventes[[#This Row],[Product_Name]],Tab_Produits[Product_Line],Tab_Produits[ID_Product],"Choisir Votre Produit")</f>
        <v>ID_P Foo 0004</v>
      </c>
      <c r="D752" s="27" t="s">
        <v>513</v>
      </c>
      <c r="E752" s="27" t="str">
        <f>+Tab_Clients[[#This Row],[Client_Name]]</f>
        <v>Isha Mukherjee</v>
      </c>
      <c r="F752" s="27" t="str">
        <f>_xlfn.XLOOKUP(Ventes[[#This Row],[Client_Name]],Tab_Clients[Client_Name],Tab_Clients[Customer Type],"Nouveau")</f>
        <v>Member</v>
      </c>
      <c r="G752" s="28">
        <v>10</v>
      </c>
      <c r="H752" s="6">
        <f>_xlfn.XLOOKUP(Ventes[[#This Row],[Product_Name]],Tab_Produits[Product_Line],Tab_Produits[Coût_Unitaire],"0")</f>
        <v>54.84</v>
      </c>
      <c r="I752" s="2">
        <f t="shared" si="23"/>
        <v>548.40000000000009</v>
      </c>
      <c r="J752" s="2">
        <f>IF(AND(WORKDAY(Ventes[[#This Row],[Sale_Date]],2)&gt;=5,Ventes[[#This Row],[Quantity]]&gt;=7,+Ventes[[#This Row],[Customer Type]]="Member"),-Ventes[[#This Row],[Prix_Vente]]*TX_Remise,0)</f>
        <v>-137.10000000000002</v>
      </c>
      <c r="K752" s="2">
        <f>IF(AND(WEEKDAY(Ventes[[#This Row],[Sale_Date]],2)=7, Ventes[[#This Row],[Product_Price]]&gt;7), Ventes[[#This Row],[Prix_Vente]]*TauxMaj, 0)</f>
        <v>0</v>
      </c>
      <c r="L752" s="2">
        <f>SUM(Ventes[[#This Row],[Prix_Vente]:[Majoration]])</f>
        <v>411.30000000000007</v>
      </c>
      <c r="M752" s="2">
        <f xml:space="preserve"> Ventes[[#This Row],[Prix de Vente HT]]*Tx_TVA</f>
        <v>79.17525000000002</v>
      </c>
      <c r="N752" s="2">
        <f>+Ventes[[#This Row],[Prix de Vente HT]]+Ventes[[#This Row],[Montant TVA]]</f>
        <v>490.47525000000007</v>
      </c>
    </row>
    <row r="753" spans="1:14">
      <c r="A753" t="str">
        <f>IF(Ventes[[#This Row],[Sale_Date]]=Ventes[[#This Row],[Sale_Date]],"ID_V "&amp;TEXT(B753,"YYYY MMDD")&amp;"-"&amp;TEXT(ROW(),"000"),"ID…")</f>
        <v>ID_V YYYY 05DD-753</v>
      </c>
      <c r="B753" s="26">
        <f t="shared" si="22"/>
        <v>45434</v>
      </c>
      <c r="C753" t="str">
        <f>_xlfn.XLOOKUP(Ventes[[#This Row],[Product_Name]],Tab_Produits[Product_Line],Tab_Produits[ID_Product],"Choisir Votre Produit")</f>
        <v>ID_P Hom 0003</v>
      </c>
      <c r="D753" s="27" t="s">
        <v>512</v>
      </c>
      <c r="E753" s="27" t="str">
        <f>+Tab_Clients[[#This Row],[Client_Name]]</f>
        <v>Arjun Gupta</v>
      </c>
      <c r="F753" s="27" t="str">
        <f>_xlfn.XLOOKUP(Ventes[[#This Row],[Client_Name]],Tab_Clients[Client_Name],Tab_Clients[Customer Type],"Nouveau")</f>
        <v>Member</v>
      </c>
      <c r="G753" s="28">
        <v>4</v>
      </c>
      <c r="H753" s="6">
        <f>_xlfn.XLOOKUP(Ventes[[#This Row],[Product_Name]],Tab_Produits[Product_Line],Tab_Produits[Coût_Unitaire],"0")</f>
        <v>73.56</v>
      </c>
      <c r="I753" s="2">
        <f t="shared" si="23"/>
        <v>294.24</v>
      </c>
      <c r="J753" s="2">
        <f>IF(AND(WORKDAY(Ventes[[#This Row],[Sale_Date]],2)&gt;=5,Ventes[[#This Row],[Quantity]]&gt;=7,+Ventes[[#This Row],[Customer Type]]="Member"),-Ventes[[#This Row],[Prix_Vente]]*TX_Remise,0)</f>
        <v>0</v>
      </c>
      <c r="K753" s="2">
        <f>IF(AND(WEEKDAY(Ventes[[#This Row],[Sale_Date]],2)=7, Ventes[[#This Row],[Product_Price]]&gt;7), Ventes[[#This Row],[Prix_Vente]]*TauxMaj, 0)</f>
        <v>0</v>
      </c>
      <c r="L753" s="2">
        <f>SUM(Ventes[[#This Row],[Prix_Vente]:[Majoration]])</f>
        <v>294.24</v>
      </c>
      <c r="M753" s="2">
        <f xml:space="preserve"> Ventes[[#This Row],[Prix de Vente HT]]*Tx_TVA</f>
        <v>56.641200000000005</v>
      </c>
      <c r="N753" s="2">
        <f>+Ventes[[#This Row],[Prix de Vente HT]]+Ventes[[#This Row],[Montant TVA]]</f>
        <v>350.88120000000004</v>
      </c>
    </row>
    <row r="754" spans="1:14">
      <c r="A754" t="str">
        <f>IF(Ventes[[#This Row],[Sale_Date]]=Ventes[[#This Row],[Sale_Date]],"ID_V "&amp;TEXT(B754,"YYYY MMDD")&amp;"-"&amp;TEXT(ROW(),"000"),"ID…")</f>
        <v>ID_V YYYY 05DD-754</v>
      </c>
      <c r="B754" s="26">
        <f t="shared" si="22"/>
        <v>45435</v>
      </c>
      <c r="C754" t="str">
        <f>_xlfn.XLOOKUP(Ventes[[#This Row],[Product_Name]],Tab_Produits[Product_Line],Tab_Produits[ID_Product],"Choisir Votre Produit")</f>
        <v>ID_P Hom 0003</v>
      </c>
      <c r="D754" s="27" t="s">
        <v>512</v>
      </c>
      <c r="E754" s="27" t="str">
        <f>+Tab_Clients[[#This Row],[Client_Name]]</f>
        <v>Rahul Reddy</v>
      </c>
      <c r="F754" s="27" t="str">
        <f>_xlfn.XLOOKUP(Ventes[[#This Row],[Client_Name]],Tab_Clients[Client_Name],Tab_Clients[Customer Type],"Nouveau")</f>
        <v>Member</v>
      </c>
      <c r="G754" s="28">
        <v>1</v>
      </c>
      <c r="H754" s="6">
        <f>_xlfn.XLOOKUP(Ventes[[#This Row],[Product_Name]],Tab_Produits[Product_Line],Tab_Produits[Coût_Unitaire],"0")</f>
        <v>73.56</v>
      </c>
      <c r="I754" s="2">
        <f t="shared" si="23"/>
        <v>73.56</v>
      </c>
      <c r="J754" s="2">
        <f>IF(AND(WORKDAY(Ventes[[#This Row],[Sale_Date]],2)&gt;=5,Ventes[[#This Row],[Quantity]]&gt;=7,+Ventes[[#This Row],[Customer Type]]="Member"),-Ventes[[#This Row],[Prix_Vente]]*TX_Remise,0)</f>
        <v>0</v>
      </c>
      <c r="K754" s="2">
        <f>IF(AND(WEEKDAY(Ventes[[#This Row],[Sale_Date]],2)=7, Ventes[[#This Row],[Product_Price]]&gt;7), Ventes[[#This Row],[Prix_Vente]]*TauxMaj, 0)</f>
        <v>0</v>
      </c>
      <c r="L754" s="2">
        <f>SUM(Ventes[[#This Row],[Prix_Vente]:[Majoration]])</f>
        <v>73.56</v>
      </c>
      <c r="M754" s="2">
        <f xml:space="preserve"> Ventes[[#This Row],[Prix de Vente HT]]*Tx_TVA</f>
        <v>14.160300000000001</v>
      </c>
      <c r="N754" s="2">
        <f>+Ventes[[#This Row],[Prix de Vente HT]]+Ventes[[#This Row],[Montant TVA]]</f>
        <v>87.720300000000009</v>
      </c>
    </row>
    <row r="755" spans="1:14">
      <c r="A755" t="str">
        <f>IF(Ventes[[#This Row],[Sale_Date]]=Ventes[[#This Row],[Sale_Date]],"ID_V "&amp;TEXT(B755,"YYYY MMDD")&amp;"-"&amp;TEXT(ROW(),"000"),"ID…")</f>
        <v>ID_V YYYY 05DD-755</v>
      </c>
      <c r="B755" s="26">
        <f t="shared" si="22"/>
        <v>45435</v>
      </c>
      <c r="C755" t="str">
        <f>_xlfn.XLOOKUP(Ventes[[#This Row],[Product_Name]],Tab_Produits[Product_Line],Tab_Produits[ID_Product],"Choisir Votre Produit")</f>
        <v>ID_P Hea 0001</v>
      </c>
      <c r="D755" s="27" t="s">
        <v>510</v>
      </c>
      <c r="E755" s="27" t="str">
        <f>+Tab_Clients[[#This Row],[Client_Name]]</f>
        <v>Ashok Patel</v>
      </c>
      <c r="F755" s="27" t="str">
        <f>_xlfn.XLOOKUP(Ventes[[#This Row],[Client_Name]],Tab_Clients[Client_Name],Tab_Clients[Customer Type],"Nouveau")</f>
        <v>Member</v>
      </c>
      <c r="G755" s="28">
        <v>2</v>
      </c>
      <c r="H755" s="6">
        <f>_xlfn.XLOOKUP(Ventes[[#This Row],[Product_Name]],Tab_Produits[Product_Line],Tab_Produits[Coût_Unitaire],"0")</f>
        <v>74.69</v>
      </c>
      <c r="I755" s="2">
        <f t="shared" si="23"/>
        <v>149.38</v>
      </c>
      <c r="J755" s="2">
        <f>IF(AND(WORKDAY(Ventes[[#This Row],[Sale_Date]],2)&gt;=5,Ventes[[#This Row],[Quantity]]&gt;=7,+Ventes[[#This Row],[Customer Type]]="Member"),-Ventes[[#This Row],[Prix_Vente]]*TX_Remise,0)</f>
        <v>0</v>
      </c>
      <c r="K755" s="2">
        <f>IF(AND(WEEKDAY(Ventes[[#This Row],[Sale_Date]],2)=7, Ventes[[#This Row],[Product_Price]]&gt;7), Ventes[[#This Row],[Prix_Vente]]*TauxMaj, 0)</f>
        <v>0</v>
      </c>
      <c r="L755" s="2">
        <f>SUM(Ventes[[#This Row],[Prix_Vente]:[Majoration]])</f>
        <v>149.38</v>
      </c>
      <c r="M755" s="2">
        <f xml:space="preserve"> Ventes[[#This Row],[Prix de Vente HT]]*Tx_TVA</f>
        <v>28.755649999999999</v>
      </c>
      <c r="N755" s="2">
        <f>+Ventes[[#This Row],[Prix de Vente HT]]+Ventes[[#This Row],[Montant TVA]]</f>
        <v>178.13565</v>
      </c>
    </row>
    <row r="756" spans="1:14">
      <c r="A756" t="str">
        <f>IF(Ventes[[#This Row],[Sale_Date]]=Ventes[[#This Row],[Sale_Date]],"ID_V "&amp;TEXT(B756,"YYYY MMDD")&amp;"-"&amp;TEXT(ROW(),"000"),"ID…")</f>
        <v>ID_V YYYY 05DD-756</v>
      </c>
      <c r="B756" s="26">
        <f t="shared" si="22"/>
        <v>45435</v>
      </c>
      <c r="C756" t="str">
        <f>_xlfn.XLOOKUP(Ventes[[#This Row],[Product_Name]],Tab_Produits[Product_Line],Tab_Produits[ID_Product],"Choisir Votre Produit")</f>
        <v>ID_P Foo 0004</v>
      </c>
      <c r="D756" s="27" t="s">
        <v>513</v>
      </c>
      <c r="E756" s="27" t="str">
        <f>+Tab_Clients[[#This Row],[Client_Name]]</f>
        <v>Manish Das</v>
      </c>
      <c r="F756" s="27" t="str">
        <f>_xlfn.XLOOKUP(Ventes[[#This Row],[Client_Name]],Tab_Clients[Client_Name],Tab_Clients[Customer Type],"Nouveau")</f>
        <v>Member</v>
      </c>
      <c r="G756" s="28">
        <v>8</v>
      </c>
      <c r="H756" s="6">
        <f>_xlfn.XLOOKUP(Ventes[[#This Row],[Product_Name]],Tab_Produits[Product_Line],Tab_Produits[Coût_Unitaire],"0")</f>
        <v>54.84</v>
      </c>
      <c r="I756" s="2">
        <f t="shared" si="23"/>
        <v>438.72</v>
      </c>
      <c r="J756" s="2">
        <f>IF(AND(WORKDAY(Ventes[[#This Row],[Sale_Date]],2)&gt;=5,Ventes[[#This Row],[Quantity]]&gt;=7,+Ventes[[#This Row],[Customer Type]]="Member"),-Ventes[[#This Row],[Prix_Vente]]*TX_Remise,0)</f>
        <v>-109.68</v>
      </c>
      <c r="K756" s="2">
        <f>IF(AND(WEEKDAY(Ventes[[#This Row],[Sale_Date]],2)=7, Ventes[[#This Row],[Product_Price]]&gt;7), Ventes[[#This Row],[Prix_Vente]]*TauxMaj, 0)</f>
        <v>0</v>
      </c>
      <c r="L756" s="2">
        <f>SUM(Ventes[[#This Row],[Prix_Vente]:[Majoration]])</f>
        <v>329.04</v>
      </c>
      <c r="M756" s="2">
        <f xml:space="preserve"> Ventes[[#This Row],[Prix de Vente HT]]*Tx_TVA</f>
        <v>63.340200000000003</v>
      </c>
      <c r="N756" s="2">
        <f>+Ventes[[#This Row],[Prix de Vente HT]]+Ventes[[#This Row],[Montant TVA]]</f>
        <v>392.3802</v>
      </c>
    </row>
    <row r="757" spans="1:14" s="32" customFormat="1">
      <c r="A757" s="32" t="str">
        <f>IF(Ventes[[#This Row],[Sale_Date]]=Ventes[[#This Row],[Sale_Date]],"ID_V "&amp;TEXT(B757,"YYYY MMDD")&amp;"-"&amp;TEXT(ROW(),"000"),"ID…")</f>
        <v>ID_V YYYY 05DD-757</v>
      </c>
      <c r="B757" s="33">
        <f t="shared" si="22"/>
        <v>45435</v>
      </c>
      <c r="C757" s="32" t="str">
        <f>_xlfn.XLOOKUP(Ventes[[#This Row],[Product_Name]],Tab_Produits[Product_Line],Tab_Produits[ID_Product],"Choisir Votre Produit")</f>
        <v>ID_P Hom 0003</v>
      </c>
      <c r="D757" s="34" t="s">
        <v>512</v>
      </c>
      <c r="E757" s="34" t="str">
        <f>+Tab_Clients[[#This Row],[Client_Name]]</f>
        <v>Aditya Mehta</v>
      </c>
      <c r="F757" s="34" t="str">
        <f>_xlfn.XLOOKUP(Ventes[[#This Row],[Client_Name]],Tab_Clients[Client_Name],Tab_Clients[Customer Type],"Nouveau")</f>
        <v>Member</v>
      </c>
      <c r="G757" s="35">
        <v>1</v>
      </c>
      <c r="H757" s="36">
        <f>_xlfn.XLOOKUP(Ventes[[#This Row],[Product_Name]],Tab_Produits[Product_Line],Tab_Produits[Coût_Unitaire],"0")</f>
        <v>73.56</v>
      </c>
      <c r="I757" s="37">
        <f t="shared" si="23"/>
        <v>73.56</v>
      </c>
      <c r="J757" s="37">
        <f>IF(AND(WORKDAY(Ventes[[#This Row],[Sale_Date]],2)&gt;=5,Ventes[[#This Row],[Quantity]]&gt;=7,+Ventes[[#This Row],[Customer Type]]="Member"),-Ventes[[#This Row],[Prix_Vente]]*TX_Remise,0)</f>
        <v>0</v>
      </c>
      <c r="K757" s="37">
        <f>IF(AND(WEEKDAY(Ventes[[#This Row],[Sale_Date]],2)=7, Ventes[[#This Row],[Product_Price]]&gt;7), Ventes[[#This Row],[Prix_Vente]]*TauxMaj, 0)</f>
        <v>0</v>
      </c>
      <c r="L757" s="37">
        <f>SUM(Ventes[[#This Row],[Prix_Vente]:[Majoration]])</f>
        <v>73.56</v>
      </c>
      <c r="M757" s="37">
        <f xml:space="preserve"> Ventes[[#This Row],[Prix de Vente HT]]*Tx_TVA</f>
        <v>14.160300000000001</v>
      </c>
      <c r="N757" s="37">
        <f>+Ventes[[#This Row],[Prix de Vente HT]]+Ventes[[#This Row],[Montant TVA]]</f>
        <v>87.720300000000009</v>
      </c>
    </row>
    <row r="758" spans="1:14">
      <c r="A758" t="str">
        <f>IF(Ventes[[#This Row],[Sale_Date]]=Ventes[[#This Row],[Sale_Date]],"ID_V "&amp;TEXT(B758,"YYYY MMDD")&amp;"-"&amp;TEXT(ROW(),"000"),"ID…")</f>
        <v>ID_V YYYY 05DD-758</v>
      </c>
      <c r="B758" s="26">
        <f t="shared" si="22"/>
        <v>45436</v>
      </c>
      <c r="C758" t="str">
        <f>_xlfn.XLOOKUP(Ventes[[#This Row],[Product_Name]],Tab_Produits[Product_Line],Tab_Produits[ID_Product],"Choisir Votre Produit")</f>
        <v>ID_P Foo 0004</v>
      </c>
      <c r="D758" s="27" t="s">
        <v>513</v>
      </c>
      <c r="E758" s="27" t="str">
        <f>+Tab_Clients[[#This Row],[Client_Name]]</f>
        <v>Krishna Joshi</v>
      </c>
      <c r="F758" s="27" t="str">
        <f>_xlfn.XLOOKUP(Ventes[[#This Row],[Client_Name]],Tab_Clients[Client_Name],Tab_Clients[Customer Type],"Nouveau")</f>
        <v>Member</v>
      </c>
      <c r="G758" s="28">
        <v>2</v>
      </c>
      <c r="H758" s="6">
        <f>_xlfn.XLOOKUP(Ventes[[#This Row],[Product_Name]],Tab_Produits[Product_Line],Tab_Produits[Coût_Unitaire],"0")</f>
        <v>54.84</v>
      </c>
      <c r="I758" s="2">
        <f t="shared" si="23"/>
        <v>109.68</v>
      </c>
      <c r="J758" s="2">
        <f>IF(AND(WORKDAY(Ventes[[#This Row],[Sale_Date]],2)&gt;=5,Ventes[[#This Row],[Quantity]]&gt;=7,+Ventes[[#This Row],[Customer Type]]="Member"),-Ventes[[#This Row],[Prix_Vente]]*TX_Remise,0)</f>
        <v>0</v>
      </c>
      <c r="K758" s="2">
        <f>IF(AND(WEEKDAY(Ventes[[#This Row],[Sale_Date]],2)=7, Ventes[[#This Row],[Product_Price]]&gt;7), Ventes[[#This Row],[Prix_Vente]]*TauxMaj, 0)</f>
        <v>0</v>
      </c>
      <c r="L758" s="2">
        <f>SUM(Ventes[[#This Row],[Prix_Vente]:[Majoration]])</f>
        <v>109.68</v>
      </c>
      <c r="M758" s="2">
        <f xml:space="preserve"> Ventes[[#This Row],[Prix de Vente HT]]*Tx_TVA</f>
        <v>21.113400000000002</v>
      </c>
      <c r="N758" s="2">
        <f>+Ventes[[#This Row],[Prix de Vente HT]]+Ventes[[#This Row],[Montant TVA]]</f>
        <v>130.79340000000002</v>
      </c>
    </row>
    <row r="759" spans="1:14">
      <c r="A759" t="str">
        <f>IF(Ventes[[#This Row],[Sale_Date]]=Ventes[[#This Row],[Sale_Date]],"ID_V "&amp;TEXT(B759,"YYYY MMDD")&amp;"-"&amp;TEXT(ROW(),"000"),"ID…")</f>
        <v>ID_V YYYY 05DD-759</v>
      </c>
      <c r="B759" s="26">
        <f t="shared" si="22"/>
        <v>45436</v>
      </c>
      <c r="C759" t="str">
        <f>_xlfn.XLOOKUP(Ventes[[#This Row],[Product_Name]],Tab_Produits[Product_Line],Tab_Produits[ID_Product],"Choisir Votre Produit")</f>
        <v>ID_P Hom 0003</v>
      </c>
      <c r="D759" s="27" t="s">
        <v>512</v>
      </c>
      <c r="E759" s="27" t="str">
        <f>+Tab_Clients[[#This Row],[Client_Name]]</f>
        <v>Raj Das</v>
      </c>
      <c r="F759" s="27" t="str">
        <f>_xlfn.XLOOKUP(Ventes[[#This Row],[Client_Name]],Tab_Clients[Client_Name],Tab_Clients[Customer Type],"Nouveau")</f>
        <v>Member</v>
      </c>
      <c r="G759" s="28">
        <v>1</v>
      </c>
      <c r="H759" s="6">
        <f>_xlfn.XLOOKUP(Ventes[[#This Row],[Product_Name]],Tab_Produits[Product_Line],Tab_Produits[Coût_Unitaire],"0")</f>
        <v>73.56</v>
      </c>
      <c r="I759" s="2">
        <f t="shared" si="23"/>
        <v>73.56</v>
      </c>
      <c r="J759" s="2">
        <f>IF(AND(WORKDAY(Ventes[[#This Row],[Sale_Date]],2)&gt;=5,Ventes[[#This Row],[Quantity]]&gt;=7,+Ventes[[#This Row],[Customer Type]]="Member"),-Ventes[[#This Row],[Prix_Vente]]*TX_Remise,0)</f>
        <v>0</v>
      </c>
      <c r="K759" s="2">
        <f>IF(AND(WEEKDAY(Ventes[[#This Row],[Sale_Date]],2)=7, Ventes[[#This Row],[Product_Price]]&gt;7), Ventes[[#This Row],[Prix_Vente]]*TauxMaj, 0)</f>
        <v>0</v>
      </c>
      <c r="L759" s="2">
        <f>SUM(Ventes[[#This Row],[Prix_Vente]:[Majoration]])</f>
        <v>73.56</v>
      </c>
      <c r="M759" s="2">
        <f xml:space="preserve"> Ventes[[#This Row],[Prix de Vente HT]]*Tx_TVA</f>
        <v>14.160300000000001</v>
      </c>
      <c r="N759" s="2">
        <f>+Ventes[[#This Row],[Prix de Vente HT]]+Ventes[[#This Row],[Montant TVA]]</f>
        <v>87.720300000000009</v>
      </c>
    </row>
    <row r="760" spans="1:14">
      <c r="A760" t="str">
        <f>IF(Ventes[[#This Row],[Sale_Date]]=Ventes[[#This Row],[Sale_Date]],"ID_V "&amp;TEXT(B760,"YYYY MMDD")&amp;"-"&amp;TEXT(ROW(),"000"),"ID…")</f>
        <v>ID_V YYYY 05DD-760</v>
      </c>
      <c r="B760" s="26">
        <f t="shared" si="22"/>
        <v>45436</v>
      </c>
      <c r="C760" t="str">
        <f>_xlfn.XLOOKUP(Ventes[[#This Row],[Product_Name]],Tab_Produits[Product_Line],Tab_Produits[ID_Product],"Choisir Votre Produit")</f>
        <v>ID_P Hom 0003</v>
      </c>
      <c r="D760" s="27" t="s">
        <v>512</v>
      </c>
      <c r="E760" s="27" t="str">
        <f>+Tab_Clients[[#This Row],[Client_Name]]</f>
        <v>Aarav Gupta</v>
      </c>
      <c r="F760" s="27" t="str">
        <f>_xlfn.XLOOKUP(Ventes[[#This Row],[Client_Name]],Tab_Clients[Client_Name],Tab_Clients[Customer Type],"Nouveau")</f>
        <v>Normal</v>
      </c>
      <c r="G760" s="28">
        <v>8</v>
      </c>
      <c r="H760" s="6">
        <f>_xlfn.XLOOKUP(Ventes[[#This Row],[Product_Name]],Tab_Produits[Product_Line],Tab_Produits[Coût_Unitaire],"0")</f>
        <v>73.56</v>
      </c>
      <c r="I760" s="2">
        <f t="shared" si="23"/>
        <v>588.48</v>
      </c>
      <c r="J760" s="2">
        <f>IF(AND(WORKDAY(Ventes[[#This Row],[Sale_Date]],2)&gt;=5,Ventes[[#This Row],[Quantity]]&gt;=7,+Ventes[[#This Row],[Customer Type]]="Member"),-Ventes[[#This Row],[Prix_Vente]]*TX_Remise,0)</f>
        <v>0</v>
      </c>
      <c r="K760" s="2">
        <f>IF(AND(WEEKDAY(Ventes[[#This Row],[Sale_Date]],2)=7, Ventes[[#This Row],[Product_Price]]&gt;7), Ventes[[#This Row],[Prix_Vente]]*TauxMaj, 0)</f>
        <v>0</v>
      </c>
      <c r="L760" s="2">
        <f>SUM(Ventes[[#This Row],[Prix_Vente]:[Majoration]])</f>
        <v>588.48</v>
      </c>
      <c r="M760" s="2">
        <f xml:space="preserve"> Ventes[[#This Row],[Prix de Vente HT]]*Tx_TVA</f>
        <v>113.28240000000001</v>
      </c>
      <c r="N760" s="2">
        <f>+Ventes[[#This Row],[Prix de Vente HT]]+Ventes[[#This Row],[Montant TVA]]</f>
        <v>701.76240000000007</v>
      </c>
    </row>
    <row r="761" spans="1:14">
      <c r="A761" t="str">
        <f>IF(Ventes[[#This Row],[Sale_Date]]=Ventes[[#This Row],[Sale_Date]],"ID_V "&amp;TEXT(B761,"YYYY MMDD")&amp;"-"&amp;TEXT(ROW(),"000"),"ID…")</f>
        <v>ID_V YYYY 05DD-761</v>
      </c>
      <c r="B761" s="26">
        <f t="shared" si="22"/>
        <v>45436</v>
      </c>
      <c r="C761" t="str">
        <f>_xlfn.XLOOKUP(Ventes[[#This Row],[Product_Name]],Tab_Produits[Product_Line],Tab_Produits[ID_Product],"Choisir Votre Produit")</f>
        <v>ID_P Hea 0001</v>
      </c>
      <c r="D761" s="27" t="s">
        <v>510</v>
      </c>
      <c r="E761" s="27" t="str">
        <f>+Tab_Clients[[#This Row],[Client_Name]]</f>
        <v>Isha Mehta</v>
      </c>
      <c r="F761" s="27" t="str">
        <f>_xlfn.XLOOKUP(Ventes[[#This Row],[Client_Name]],Tab_Clients[Client_Name],Tab_Clients[Customer Type],"Nouveau")</f>
        <v>Member</v>
      </c>
      <c r="G761" s="28">
        <v>5</v>
      </c>
      <c r="H761" s="6">
        <f>_xlfn.XLOOKUP(Ventes[[#This Row],[Product_Name]],Tab_Produits[Product_Line],Tab_Produits[Coût_Unitaire],"0")</f>
        <v>74.69</v>
      </c>
      <c r="I761" s="2">
        <f t="shared" si="23"/>
        <v>373.45</v>
      </c>
      <c r="J761" s="2">
        <f>IF(AND(WORKDAY(Ventes[[#This Row],[Sale_Date]],2)&gt;=5,Ventes[[#This Row],[Quantity]]&gt;=7,+Ventes[[#This Row],[Customer Type]]="Member"),-Ventes[[#This Row],[Prix_Vente]]*TX_Remise,0)</f>
        <v>0</v>
      </c>
      <c r="K761" s="2">
        <f>IF(AND(WEEKDAY(Ventes[[#This Row],[Sale_Date]],2)=7, Ventes[[#This Row],[Product_Price]]&gt;7), Ventes[[#This Row],[Prix_Vente]]*TauxMaj, 0)</f>
        <v>0</v>
      </c>
      <c r="L761" s="2">
        <f>SUM(Ventes[[#This Row],[Prix_Vente]:[Majoration]])</f>
        <v>373.45</v>
      </c>
      <c r="M761" s="2">
        <f xml:space="preserve"> Ventes[[#This Row],[Prix de Vente HT]]*Tx_TVA</f>
        <v>71.889124999999993</v>
      </c>
      <c r="N761" s="2">
        <f>+Ventes[[#This Row],[Prix de Vente HT]]+Ventes[[#This Row],[Montant TVA]]</f>
        <v>445.33912499999997</v>
      </c>
    </row>
    <row r="762" spans="1:14">
      <c r="A762" t="str">
        <f>IF(Ventes[[#This Row],[Sale_Date]]=Ventes[[#This Row],[Sale_Date]],"ID_V "&amp;TEXT(B762,"YYYY MMDD")&amp;"-"&amp;TEXT(ROW(),"000"),"ID…")</f>
        <v>ID_V YYYY 05DD-762</v>
      </c>
      <c r="B762" s="26">
        <f t="shared" si="22"/>
        <v>45437</v>
      </c>
      <c r="C762" t="str">
        <f>_xlfn.XLOOKUP(Ventes[[#This Row],[Product_Name]],Tab_Produits[Product_Line],Tab_Produits[ID_Product],"Choisir Votre Produit")</f>
        <v>ID_P Foo 0004</v>
      </c>
      <c r="D762" s="27" t="s">
        <v>513</v>
      </c>
      <c r="E762" s="27" t="str">
        <f>+Tab_Clients[[#This Row],[Client_Name]]</f>
        <v>Meera Rao</v>
      </c>
      <c r="F762" s="27" t="str">
        <f>_xlfn.XLOOKUP(Ventes[[#This Row],[Client_Name]],Tab_Clients[Client_Name],Tab_Clients[Customer Type],"Nouveau")</f>
        <v>Member</v>
      </c>
      <c r="G762" s="28">
        <v>7</v>
      </c>
      <c r="H762" s="6">
        <f>_xlfn.XLOOKUP(Ventes[[#This Row],[Product_Name]],Tab_Produits[Product_Line],Tab_Produits[Coût_Unitaire],"0")</f>
        <v>54.84</v>
      </c>
      <c r="I762" s="2">
        <f t="shared" si="23"/>
        <v>383.88</v>
      </c>
      <c r="J762" s="2">
        <f>IF(AND(WORKDAY(Ventes[[#This Row],[Sale_Date]],2)&gt;=5,Ventes[[#This Row],[Quantity]]&gt;=7,+Ventes[[#This Row],[Customer Type]]="Member"),-Ventes[[#This Row],[Prix_Vente]]*TX_Remise,0)</f>
        <v>-95.97</v>
      </c>
      <c r="K762" s="2">
        <f>IF(AND(WEEKDAY(Ventes[[#This Row],[Sale_Date]],2)=7, Ventes[[#This Row],[Product_Price]]&gt;7), Ventes[[#This Row],[Prix_Vente]]*TauxMaj, 0)</f>
        <v>0</v>
      </c>
      <c r="L762" s="2">
        <f>SUM(Ventes[[#This Row],[Prix_Vente]:[Majoration]])</f>
        <v>287.90999999999997</v>
      </c>
      <c r="M762" s="2">
        <f xml:space="preserve"> Ventes[[#This Row],[Prix de Vente HT]]*Tx_TVA</f>
        <v>55.422674999999998</v>
      </c>
      <c r="N762" s="2">
        <f>+Ventes[[#This Row],[Prix de Vente HT]]+Ventes[[#This Row],[Montant TVA]]</f>
        <v>343.33267499999999</v>
      </c>
    </row>
    <row r="763" spans="1:14">
      <c r="A763" t="str">
        <f>IF(Ventes[[#This Row],[Sale_Date]]=Ventes[[#This Row],[Sale_Date]],"ID_V "&amp;TEXT(B763,"YYYY MMDD")&amp;"-"&amp;TEXT(ROW(),"000"),"ID…")</f>
        <v>ID_V YYYY 05DD-763</v>
      </c>
      <c r="B763" s="26">
        <f t="shared" si="22"/>
        <v>45437</v>
      </c>
      <c r="C763" t="str">
        <f>_xlfn.XLOOKUP(Ventes[[#This Row],[Product_Name]],Tab_Produits[Product_Line],Tab_Produits[ID_Product],"Choisir Votre Produit")</f>
        <v>ID_P Hom 0003</v>
      </c>
      <c r="D763" s="27" t="s">
        <v>512</v>
      </c>
      <c r="E763" s="27" t="str">
        <f>+Tab_Clients[[#This Row],[Client_Name]]</f>
        <v>Karan Verma</v>
      </c>
      <c r="F763" s="27" t="str">
        <f>_xlfn.XLOOKUP(Ventes[[#This Row],[Client_Name]],Tab_Clients[Client_Name],Tab_Clients[Customer Type],"Nouveau")</f>
        <v>Normal</v>
      </c>
      <c r="G763" s="28">
        <v>7</v>
      </c>
      <c r="H763" s="6">
        <f>_xlfn.XLOOKUP(Ventes[[#This Row],[Product_Name]],Tab_Produits[Product_Line],Tab_Produits[Coût_Unitaire],"0")</f>
        <v>73.56</v>
      </c>
      <c r="I763" s="2">
        <f t="shared" si="23"/>
        <v>514.92000000000007</v>
      </c>
      <c r="J763" s="2">
        <f>IF(AND(WORKDAY(Ventes[[#This Row],[Sale_Date]],2)&gt;=5,Ventes[[#This Row],[Quantity]]&gt;=7,+Ventes[[#This Row],[Customer Type]]="Member"),-Ventes[[#This Row],[Prix_Vente]]*TX_Remise,0)</f>
        <v>0</v>
      </c>
      <c r="K763" s="2">
        <f>IF(AND(WEEKDAY(Ventes[[#This Row],[Sale_Date]],2)=7, Ventes[[#This Row],[Product_Price]]&gt;7), Ventes[[#This Row],[Prix_Vente]]*TauxMaj, 0)</f>
        <v>0</v>
      </c>
      <c r="L763" s="2">
        <f>SUM(Ventes[[#This Row],[Prix_Vente]:[Majoration]])</f>
        <v>514.92000000000007</v>
      </c>
      <c r="M763" s="2">
        <f xml:space="preserve"> Ventes[[#This Row],[Prix de Vente HT]]*Tx_TVA</f>
        <v>99.122100000000017</v>
      </c>
      <c r="N763" s="2">
        <f>+Ventes[[#This Row],[Prix de Vente HT]]+Ventes[[#This Row],[Montant TVA]]</f>
        <v>614.04210000000012</v>
      </c>
    </row>
    <row r="764" spans="1:14">
      <c r="A764" t="str">
        <f>IF(Ventes[[#This Row],[Sale_Date]]=Ventes[[#This Row],[Sale_Date]],"ID_V "&amp;TEXT(B764,"YYYY MMDD")&amp;"-"&amp;TEXT(ROW(),"000"),"ID…")</f>
        <v>ID_V YYYY 05DD-764</v>
      </c>
      <c r="B764" s="26">
        <f t="shared" si="22"/>
        <v>45437</v>
      </c>
      <c r="C764" t="str">
        <f>_xlfn.XLOOKUP(Ventes[[#This Row],[Product_Name]],Tab_Produits[Product_Line],Tab_Produits[ID_Product],"Choisir Votre Produit")</f>
        <v>ID_P Hom 0003</v>
      </c>
      <c r="D764" s="27" t="s">
        <v>512</v>
      </c>
      <c r="E764" s="27" t="str">
        <f>+Tab_Clients[[#This Row],[Client_Name]]</f>
        <v>Ajay Verma</v>
      </c>
      <c r="F764" s="27" t="str">
        <f>_xlfn.XLOOKUP(Ventes[[#This Row],[Client_Name]],Tab_Clients[Client_Name],Tab_Clients[Customer Type],"Nouveau")</f>
        <v>Member</v>
      </c>
      <c r="G764" s="28">
        <v>5</v>
      </c>
      <c r="H764" s="6">
        <f>_xlfn.XLOOKUP(Ventes[[#This Row],[Product_Name]],Tab_Produits[Product_Line],Tab_Produits[Coût_Unitaire],"0")</f>
        <v>73.56</v>
      </c>
      <c r="I764" s="2">
        <f t="shared" si="23"/>
        <v>367.8</v>
      </c>
      <c r="J764" s="2">
        <f>IF(AND(WORKDAY(Ventes[[#This Row],[Sale_Date]],2)&gt;=5,Ventes[[#This Row],[Quantity]]&gt;=7,+Ventes[[#This Row],[Customer Type]]="Member"),-Ventes[[#This Row],[Prix_Vente]]*TX_Remise,0)</f>
        <v>0</v>
      </c>
      <c r="K764" s="2">
        <f>IF(AND(WEEKDAY(Ventes[[#This Row],[Sale_Date]],2)=7, Ventes[[#This Row],[Product_Price]]&gt;7), Ventes[[#This Row],[Prix_Vente]]*TauxMaj, 0)</f>
        <v>0</v>
      </c>
      <c r="L764" s="2">
        <f>SUM(Ventes[[#This Row],[Prix_Vente]:[Majoration]])</f>
        <v>367.8</v>
      </c>
      <c r="M764" s="2">
        <f xml:space="preserve"> Ventes[[#This Row],[Prix de Vente HT]]*Tx_TVA</f>
        <v>70.801500000000004</v>
      </c>
      <c r="N764" s="2">
        <f>+Ventes[[#This Row],[Prix de Vente HT]]+Ventes[[#This Row],[Montant TVA]]</f>
        <v>438.60149999999999</v>
      </c>
    </row>
    <row r="765" spans="1:14">
      <c r="A765" t="str">
        <f>IF(Ventes[[#This Row],[Sale_Date]]=Ventes[[#This Row],[Sale_Date]],"ID_V "&amp;TEXT(B765,"YYYY MMDD")&amp;"-"&amp;TEXT(ROW(),"000"),"ID…")</f>
        <v>ID_V YYYY 05DD-765</v>
      </c>
      <c r="B765" s="26">
        <f t="shared" si="22"/>
        <v>45437</v>
      </c>
      <c r="C765" t="str">
        <f>_xlfn.XLOOKUP(Ventes[[#This Row],[Product_Name]],Tab_Produits[Product_Line],Tab_Produits[ID_Product],"Choisir Votre Produit")</f>
        <v>ID_P Hea 0001</v>
      </c>
      <c r="D765" s="27" t="s">
        <v>510</v>
      </c>
      <c r="E765" s="27" t="str">
        <f>+Tab_Clients[[#This Row],[Client_Name]]</f>
        <v>Pooja Reddy</v>
      </c>
      <c r="F765" s="27" t="str">
        <f>_xlfn.XLOOKUP(Ventes[[#This Row],[Client_Name]],Tab_Clients[Client_Name],Tab_Clients[Customer Type],"Nouveau")</f>
        <v>Member</v>
      </c>
      <c r="G765" s="28">
        <v>5</v>
      </c>
      <c r="H765" s="6">
        <f>_xlfn.XLOOKUP(Ventes[[#This Row],[Product_Name]],Tab_Produits[Product_Line],Tab_Produits[Coût_Unitaire],"0")</f>
        <v>74.69</v>
      </c>
      <c r="I765" s="2">
        <f t="shared" si="23"/>
        <v>373.45</v>
      </c>
      <c r="J765" s="2">
        <f>IF(AND(WORKDAY(Ventes[[#This Row],[Sale_Date]],2)&gt;=5,Ventes[[#This Row],[Quantity]]&gt;=7,+Ventes[[#This Row],[Customer Type]]="Member"),-Ventes[[#This Row],[Prix_Vente]]*TX_Remise,0)</f>
        <v>0</v>
      </c>
      <c r="K765" s="2">
        <f>IF(AND(WEEKDAY(Ventes[[#This Row],[Sale_Date]],2)=7, Ventes[[#This Row],[Product_Price]]&gt;7), Ventes[[#This Row],[Prix_Vente]]*TauxMaj, 0)</f>
        <v>0</v>
      </c>
      <c r="L765" s="2">
        <f>SUM(Ventes[[#This Row],[Prix_Vente]:[Majoration]])</f>
        <v>373.45</v>
      </c>
      <c r="M765" s="2">
        <f xml:space="preserve"> Ventes[[#This Row],[Prix de Vente HT]]*Tx_TVA</f>
        <v>71.889124999999993</v>
      </c>
      <c r="N765" s="2">
        <f>+Ventes[[#This Row],[Prix de Vente HT]]+Ventes[[#This Row],[Montant TVA]]</f>
        <v>445.33912499999997</v>
      </c>
    </row>
    <row r="766" spans="1:14">
      <c r="A766" t="str">
        <f>IF(Ventes[[#This Row],[Sale_Date]]=Ventes[[#This Row],[Sale_Date]],"ID_V "&amp;TEXT(B766,"YYYY MMDD")&amp;"-"&amp;TEXT(ROW(),"000"),"ID…")</f>
        <v>ID_V YYYY 05DD-766</v>
      </c>
      <c r="B766" s="26">
        <f t="shared" si="22"/>
        <v>45438</v>
      </c>
      <c r="C766" t="str">
        <f>_xlfn.XLOOKUP(Ventes[[#This Row],[Product_Name]],Tab_Produits[Product_Line],Tab_Produits[ID_Product],"Choisir Votre Produit")</f>
        <v>ID_P Foo 0004</v>
      </c>
      <c r="D766" s="27" t="s">
        <v>513</v>
      </c>
      <c r="E766" s="27" t="str">
        <f>+Tab_Clients[[#This Row],[Client_Name]]</f>
        <v>Sunil Rao</v>
      </c>
      <c r="F766" s="27" t="str">
        <f>_xlfn.XLOOKUP(Ventes[[#This Row],[Client_Name]],Tab_Clients[Client_Name],Tab_Clients[Customer Type],"Nouveau")</f>
        <v>Member</v>
      </c>
      <c r="G766" s="28">
        <v>2</v>
      </c>
      <c r="H766" s="6">
        <f>_xlfn.XLOOKUP(Ventes[[#This Row],[Product_Name]],Tab_Produits[Product_Line],Tab_Produits[Coût_Unitaire],"0")</f>
        <v>54.84</v>
      </c>
      <c r="I766" s="2">
        <f t="shared" si="23"/>
        <v>109.68</v>
      </c>
      <c r="J766" s="2">
        <f>IF(AND(WORKDAY(Ventes[[#This Row],[Sale_Date]],2)&gt;=5,Ventes[[#This Row],[Quantity]]&gt;=7,+Ventes[[#This Row],[Customer Type]]="Member"),-Ventes[[#This Row],[Prix_Vente]]*TX_Remise,0)</f>
        <v>0</v>
      </c>
      <c r="K766" s="2">
        <f>IF(AND(WEEKDAY(Ventes[[#This Row],[Sale_Date]],2)=7, Ventes[[#This Row],[Product_Price]]&gt;7), Ventes[[#This Row],[Prix_Vente]]*TauxMaj, 0)</f>
        <v>2.1936</v>
      </c>
      <c r="L766" s="2">
        <f>SUM(Ventes[[#This Row],[Prix_Vente]:[Majoration]])</f>
        <v>111.87360000000001</v>
      </c>
      <c r="M766" s="2">
        <f xml:space="preserve"> Ventes[[#This Row],[Prix de Vente HT]]*Tx_TVA</f>
        <v>21.535668000000001</v>
      </c>
      <c r="N766" s="2">
        <f>+Ventes[[#This Row],[Prix de Vente HT]]+Ventes[[#This Row],[Montant TVA]]</f>
        <v>133.409268</v>
      </c>
    </row>
    <row r="767" spans="1:14">
      <c r="A767" t="str">
        <f>IF(Ventes[[#This Row],[Sale_Date]]=Ventes[[#This Row],[Sale_Date]],"ID_V "&amp;TEXT(B767,"YYYY MMDD")&amp;"-"&amp;TEXT(ROW(),"000"),"ID…")</f>
        <v>ID_V YYYY 05DD-767</v>
      </c>
      <c r="B767" s="26">
        <f t="shared" si="22"/>
        <v>45438</v>
      </c>
      <c r="C767" t="str">
        <f>_xlfn.XLOOKUP(Ventes[[#This Row],[Product_Name]],Tab_Produits[Product_Line],Tab_Produits[ID_Product],"Choisir Votre Produit")</f>
        <v>ID_P Hom 0003</v>
      </c>
      <c r="D767" s="27" t="s">
        <v>512</v>
      </c>
      <c r="E767" s="27" t="str">
        <f>+Tab_Clients[[#This Row],[Client_Name]]</f>
        <v>Ananya Singh</v>
      </c>
      <c r="F767" s="27" t="str">
        <f>_xlfn.XLOOKUP(Ventes[[#This Row],[Client_Name]],Tab_Clients[Client_Name],Tab_Clients[Customer Type],"Nouveau")</f>
        <v>Member</v>
      </c>
      <c r="G767" s="28">
        <v>5</v>
      </c>
      <c r="H767" s="6">
        <f>_xlfn.XLOOKUP(Ventes[[#This Row],[Product_Name]],Tab_Produits[Product_Line],Tab_Produits[Coût_Unitaire],"0")</f>
        <v>73.56</v>
      </c>
      <c r="I767" s="2">
        <f t="shared" si="23"/>
        <v>367.8</v>
      </c>
      <c r="J767" s="2">
        <f>IF(AND(WORKDAY(Ventes[[#This Row],[Sale_Date]],2)&gt;=5,Ventes[[#This Row],[Quantity]]&gt;=7,+Ventes[[#This Row],[Customer Type]]="Member"),-Ventes[[#This Row],[Prix_Vente]]*TX_Remise,0)</f>
        <v>0</v>
      </c>
      <c r="K767" s="2">
        <f>IF(AND(WEEKDAY(Ventes[[#This Row],[Sale_Date]],2)=7, Ventes[[#This Row],[Product_Price]]&gt;7), Ventes[[#This Row],[Prix_Vente]]*TauxMaj, 0)</f>
        <v>7.3560000000000008</v>
      </c>
      <c r="L767" s="2">
        <f>SUM(Ventes[[#This Row],[Prix_Vente]:[Majoration]])</f>
        <v>375.15600000000001</v>
      </c>
      <c r="M767" s="2">
        <f xml:space="preserve"> Ventes[[#This Row],[Prix de Vente HT]]*Tx_TVA</f>
        <v>72.217529999999996</v>
      </c>
      <c r="N767" s="2">
        <f>+Ventes[[#This Row],[Prix de Vente HT]]+Ventes[[#This Row],[Montant TVA]]</f>
        <v>447.37353000000002</v>
      </c>
    </row>
    <row r="768" spans="1:14">
      <c r="A768" t="str">
        <f>IF(Ventes[[#This Row],[Sale_Date]]=Ventes[[#This Row],[Sale_Date]],"ID_V "&amp;TEXT(B768,"YYYY MMDD")&amp;"-"&amp;TEXT(ROW(),"000"),"ID…")</f>
        <v>ID_V YYYY 05DD-768</v>
      </c>
      <c r="B768" s="26">
        <f t="shared" si="22"/>
        <v>45438</v>
      </c>
      <c r="C768" t="str">
        <f>_xlfn.XLOOKUP(Ventes[[#This Row],[Product_Name]],Tab_Produits[Product_Line],Tab_Produits[ID_Product],"Choisir Votre Produit")</f>
        <v>ID_P Hom 0003</v>
      </c>
      <c r="D768" s="27" t="s">
        <v>512</v>
      </c>
      <c r="E768" s="27" t="str">
        <f>+Tab_Clients[[#This Row],[Client_Name]]</f>
        <v>Ashok Bansal</v>
      </c>
      <c r="F768" s="27" t="str">
        <f>_xlfn.XLOOKUP(Ventes[[#This Row],[Client_Name]],Tab_Clients[Client_Name],Tab_Clients[Customer Type],"Nouveau")</f>
        <v>Member</v>
      </c>
      <c r="G768" s="28">
        <v>2</v>
      </c>
      <c r="H768" s="6">
        <f>_xlfn.XLOOKUP(Ventes[[#This Row],[Product_Name]],Tab_Produits[Product_Line],Tab_Produits[Coût_Unitaire],"0")</f>
        <v>73.56</v>
      </c>
      <c r="I768" s="2">
        <f t="shared" si="23"/>
        <v>147.12</v>
      </c>
      <c r="J768" s="2">
        <f>IF(AND(WORKDAY(Ventes[[#This Row],[Sale_Date]],2)&gt;=5,Ventes[[#This Row],[Quantity]]&gt;=7,+Ventes[[#This Row],[Customer Type]]="Member"),-Ventes[[#This Row],[Prix_Vente]]*TX_Remise,0)</f>
        <v>0</v>
      </c>
      <c r="K768" s="2">
        <f>IF(AND(WEEKDAY(Ventes[[#This Row],[Sale_Date]],2)=7, Ventes[[#This Row],[Product_Price]]&gt;7), Ventes[[#This Row],[Prix_Vente]]*TauxMaj, 0)</f>
        <v>2.9424000000000001</v>
      </c>
      <c r="L768" s="2">
        <f>SUM(Ventes[[#This Row],[Prix_Vente]:[Majoration]])</f>
        <v>150.0624</v>
      </c>
      <c r="M768" s="2">
        <f xml:space="preserve"> Ventes[[#This Row],[Prix de Vente HT]]*Tx_TVA</f>
        <v>28.887011999999999</v>
      </c>
      <c r="N768" s="2">
        <f>+Ventes[[#This Row],[Prix de Vente HT]]+Ventes[[#This Row],[Montant TVA]]</f>
        <v>178.949412</v>
      </c>
    </row>
    <row r="769" spans="1:14">
      <c r="A769" t="str">
        <f>IF(Ventes[[#This Row],[Sale_Date]]=Ventes[[#This Row],[Sale_Date]],"ID_V "&amp;TEXT(B769,"YYYY MMDD")&amp;"-"&amp;TEXT(ROW(),"000"),"ID…")</f>
        <v>ID_V YYYY 05DD-769</v>
      </c>
      <c r="B769" s="26">
        <f t="shared" si="22"/>
        <v>45438</v>
      </c>
      <c r="C769" t="str">
        <f>_xlfn.XLOOKUP(Ventes[[#This Row],[Product_Name]],Tab_Produits[Product_Line],Tab_Produits[ID_Product],"Choisir Votre Produit")</f>
        <v>ID_P Hea 0001</v>
      </c>
      <c r="D769" s="27" t="s">
        <v>510</v>
      </c>
      <c r="E769" s="27" t="str">
        <f>+Tab_Clients[[#This Row],[Client_Name]]</f>
        <v>Sunil Bansal</v>
      </c>
      <c r="F769" s="27" t="str">
        <f>_xlfn.XLOOKUP(Ventes[[#This Row],[Client_Name]],Tab_Clients[Client_Name],Tab_Clients[Customer Type],"Nouveau")</f>
        <v>Member</v>
      </c>
      <c r="G769" s="28">
        <v>6</v>
      </c>
      <c r="H769" s="6">
        <f>_xlfn.XLOOKUP(Ventes[[#This Row],[Product_Name]],Tab_Produits[Product_Line],Tab_Produits[Coût_Unitaire],"0")</f>
        <v>74.69</v>
      </c>
      <c r="I769" s="2">
        <f t="shared" si="23"/>
        <v>448.14</v>
      </c>
      <c r="J769" s="2">
        <f>IF(AND(WORKDAY(Ventes[[#This Row],[Sale_Date]],2)&gt;=5,Ventes[[#This Row],[Quantity]]&gt;=7,+Ventes[[#This Row],[Customer Type]]="Member"),-Ventes[[#This Row],[Prix_Vente]]*TX_Remise,0)</f>
        <v>0</v>
      </c>
      <c r="K769" s="2">
        <f>IF(AND(WEEKDAY(Ventes[[#This Row],[Sale_Date]],2)=7, Ventes[[#This Row],[Product_Price]]&gt;7), Ventes[[#This Row],[Prix_Vente]]*TauxMaj, 0)</f>
        <v>8.9627999999999997</v>
      </c>
      <c r="L769" s="2">
        <f>SUM(Ventes[[#This Row],[Prix_Vente]:[Majoration]])</f>
        <v>457.1028</v>
      </c>
      <c r="M769" s="2">
        <f xml:space="preserve"> Ventes[[#This Row],[Prix de Vente HT]]*Tx_TVA</f>
        <v>87.992289</v>
      </c>
      <c r="N769" s="2">
        <f>+Ventes[[#This Row],[Prix de Vente HT]]+Ventes[[#This Row],[Montant TVA]]</f>
        <v>545.09508900000003</v>
      </c>
    </row>
    <row r="770" spans="1:14">
      <c r="A770" t="str">
        <f>IF(Ventes[[#This Row],[Sale_Date]]=Ventes[[#This Row],[Sale_Date]],"ID_V "&amp;TEXT(B770,"YYYY MMDD")&amp;"-"&amp;TEXT(ROW(),"000"),"ID…")</f>
        <v>ID_V YYYY 05DD-770</v>
      </c>
      <c r="B770" s="26">
        <f t="shared" ref="B770:B833" si="24">DATE(2023, 11, 17) + INT((ROW(B769)-1)/4)</f>
        <v>45439</v>
      </c>
      <c r="C770" t="str">
        <f>_xlfn.XLOOKUP(Ventes[[#This Row],[Product_Name]],Tab_Produits[Product_Line],Tab_Produits[ID_Product],"Choisir Votre Produit")</f>
        <v>ID_P Foo 0004</v>
      </c>
      <c r="D770" s="27" t="s">
        <v>513</v>
      </c>
      <c r="E770" s="27" t="str">
        <f>+Tab_Clients[[#This Row],[Client_Name]]</f>
        <v>Rohan Banerjee</v>
      </c>
      <c r="F770" s="27" t="str">
        <f>_xlfn.XLOOKUP(Ventes[[#This Row],[Client_Name]],Tab_Clients[Client_Name],Tab_Clients[Customer Type],"Nouveau")</f>
        <v>Member</v>
      </c>
      <c r="G770" s="28">
        <v>4</v>
      </c>
      <c r="H770" s="6">
        <f>_xlfn.XLOOKUP(Ventes[[#This Row],[Product_Name]],Tab_Produits[Product_Line],Tab_Produits[Coût_Unitaire],"0")</f>
        <v>54.84</v>
      </c>
      <c r="I770" s="2">
        <f t="shared" ref="I770:I833" si="25">G770*H770</f>
        <v>219.36</v>
      </c>
      <c r="J770" s="2">
        <f>IF(AND(WORKDAY(Ventes[[#This Row],[Sale_Date]],2)&gt;=5,Ventes[[#This Row],[Quantity]]&gt;=7,+Ventes[[#This Row],[Customer Type]]="Member"),-Ventes[[#This Row],[Prix_Vente]]*TX_Remise,0)</f>
        <v>0</v>
      </c>
      <c r="K770" s="2">
        <f>IF(AND(WEEKDAY(Ventes[[#This Row],[Sale_Date]],2)=7, Ventes[[#This Row],[Product_Price]]&gt;7), Ventes[[#This Row],[Prix_Vente]]*TauxMaj, 0)</f>
        <v>0</v>
      </c>
      <c r="L770" s="2">
        <f>SUM(Ventes[[#This Row],[Prix_Vente]:[Majoration]])</f>
        <v>219.36</v>
      </c>
      <c r="M770" s="2">
        <f xml:space="preserve"> Ventes[[#This Row],[Prix de Vente HT]]*Tx_TVA</f>
        <v>42.226800000000004</v>
      </c>
      <c r="N770" s="2">
        <f>+Ventes[[#This Row],[Prix de Vente HT]]+Ventes[[#This Row],[Montant TVA]]</f>
        <v>261.58680000000004</v>
      </c>
    </row>
    <row r="771" spans="1:14">
      <c r="A771" t="str">
        <f>IF(Ventes[[#This Row],[Sale_Date]]=Ventes[[#This Row],[Sale_Date]],"ID_V "&amp;TEXT(B771,"YYYY MMDD")&amp;"-"&amp;TEXT(ROW(),"000"),"ID…")</f>
        <v>ID_V YYYY 05DD-771</v>
      </c>
      <c r="B771" s="26">
        <f t="shared" si="24"/>
        <v>45439</v>
      </c>
      <c r="C771" t="str">
        <f>_xlfn.XLOOKUP(Ventes[[#This Row],[Product_Name]],Tab_Produits[Product_Line],Tab_Produits[ID_Product],"Choisir Votre Produit")</f>
        <v>ID_P Hom 0003</v>
      </c>
      <c r="D771" s="27" t="s">
        <v>512</v>
      </c>
      <c r="E771" s="27" t="str">
        <f>+Tab_Clients[[#This Row],[Client_Name]]</f>
        <v>Pooja Banerjee</v>
      </c>
      <c r="F771" s="27" t="str">
        <f>_xlfn.XLOOKUP(Ventes[[#This Row],[Client_Name]],Tab_Clients[Client_Name],Tab_Clients[Customer Type],"Nouveau")</f>
        <v>Member</v>
      </c>
      <c r="G771" s="28">
        <v>2</v>
      </c>
      <c r="H771" s="6">
        <f>_xlfn.XLOOKUP(Ventes[[#This Row],[Product_Name]],Tab_Produits[Product_Line],Tab_Produits[Coût_Unitaire],"0")</f>
        <v>73.56</v>
      </c>
      <c r="I771" s="2">
        <f t="shared" si="25"/>
        <v>147.12</v>
      </c>
      <c r="J771" s="2">
        <f>IF(AND(WORKDAY(Ventes[[#This Row],[Sale_Date]],2)&gt;=5,Ventes[[#This Row],[Quantity]]&gt;=7,+Ventes[[#This Row],[Customer Type]]="Member"),-Ventes[[#This Row],[Prix_Vente]]*TX_Remise,0)</f>
        <v>0</v>
      </c>
      <c r="K771" s="2">
        <f>IF(AND(WEEKDAY(Ventes[[#This Row],[Sale_Date]],2)=7, Ventes[[#This Row],[Product_Price]]&gt;7), Ventes[[#This Row],[Prix_Vente]]*TauxMaj, 0)</f>
        <v>0</v>
      </c>
      <c r="L771" s="2">
        <f>SUM(Ventes[[#This Row],[Prix_Vente]:[Majoration]])</f>
        <v>147.12</v>
      </c>
      <c r="M771" s="2">
        <f xml:space="preserve"> Ventes[[#This Row],[Prix de Vente HT]]*Tx_TVA</f>
        <v>28.320600000000002</v>
      </c>
      <c r="N771" s="2">
        <f>+Ventes[[#This Row],[Prix de Vente HT]]+Ventes[[#This Row],[Montant TVA]]</f>
        <v>175.44060000000002</v>
      </c>
    </row>
    <row r="772" spans="1:14">
      <c r="A772" t="str">
        <f>IF(Ventes[[#This Row],[Sale_Date]]=Ventes[[#This Row],[Sale_Date]],"ID_V "&amp;TEXT(B772,"YYYY MMDD")&amp;"-"&amp;TEXT(ROW(),"000"),"ID…")</f>
        <v>ID_V YYYY 05DD-772</v>
      </c>
      <c r="B772" s="26">
        <f t="shared" si="24"/>
        <v>45439</v>
      </c>
      <c r="C772" t="str">
        <f>_xlfn.XLOOKUP(Ventes[[#This Row],[Product_Name]],Tab_Produits[Product_Line],Tab_Produits[ID_Product],"Choisir Votre Produit")</f>
        <v>ID_P Hom 0003</v>
      </c>
      <c r="D772" s="27" t="s">
        <v>512</v>
      </c>
      <c r="E772" s="27" t="str">
        <f>+Tab_Clients[[#This Row],[Client_Name]]</f>
        <v>Krishna Rao</v>
      </c>
      <c r="F772" s="27" t="str">
        <f>_xlfn.XLOOKUP(Ventes[[#This Row],[Client_Name]],Tab_Clients[Client_Name],Tab_Clients[Customer Type],"Nouveau")</f>
        <v>Member</v>
      </c>
      <c r="G772" s="28">
        <v>9</v>
      </c>
      <c r="H772" s="6">
        <f>_xlfn.XLOOKUP(Ventes[[#This Row],[Product_Name]],Tab_Produits[Product_Line],Tab_Produits[Coût_Unitaire],"0")</f>
        <v>73.56</v>
      </c>
      <c r="I772" s="2">
        <f t="shared" si="25"/>
        <v>662.04</v>
      </c>
      <c r="J772" s="2">
        <f>IF(AND(WORKDAY(Ventes[[#This Row],[Sale_Date]],2)&gt;=5,Ventes[[#This Row],[Quantity]]&gt;=7,+Ventes[[#This Row],[Customer Type]]="Member"),-Ventes[[#This Row],[Prix_Vente]]*TX_Remise,0)</f>
        <v>-165.51</v>
      </c>
      <c r="K772" s="2">
        <f>IF(AND(WEEKDAY(Ventes[[#This Row],[Sale_Date]],2)=7, Ventes[[#This Row],[Product_Price]]&gt;7), Ventes[[#This Row],[Prix_Vente]]*TauxMaj, 0)</f>
        <v>0</v>
      </c>
      <c r="L772" s="2">
        <f>SUM(Ventes[[#This Row],[Prix_Vente]:[Majoration]])</f>
        <v>496.53</v>
      </c>
      <c r="M772" s="2">
        <f xml:space="preserve"> Ventes[[#This Row],[Prix de Vente HT]]*Tx_TVA</f>
        <v>95.582025000000002</v>
      </c>
      <c r="N772" s="2">
        <f>+Ventes[[#This Row],[Prix de Vente HT]]+Ventes[[#This Row],[Montant TVA]]</f>
        <v>592.11202500000002</v>
      </c>
    </row>
    <row r="773" spans="1:14">
      <c r="A773" t="str">
        <f>IF(Ventes[[#This Row],[Sale_Date]]=Ventes[[#This Row],[Sale_Date]],"ID_V "&amp;TEXT(B773,"YYYY MMDD")&amp;"-"&amp;TEXT(ROW(),"000"),"ID…")</f>
        <v>ID_V YYYY 05DD-773</v>
      </c>
      <c r="B773" s="26">
        <f t="shared" si="24"/>
        <v>45439</v>
      </c>
      <c r="C773" t="str">
        <f>_xlfn.XLOOKUP(Ventes[[#This Row],[Product_Name]],Tab_Produits[Product_Line],Tab_Produits[ID_Product],"Choisir Votre Produit")</f>
        <v>ID_P Hea 0001</v>
      </c>
      <c r="D773" s="27" t="s">
        <v>510</v>
      </c>
      <c r="E773" s="27" t="str">
        <f>+Tab_Clients[[#This Row],[Client_Name]]</f>
        <v>Neha Chopra</v>
      </c>
      <c r="F773" s="27" t="str">
        <f>_xlfn.XLOOKUP(Ventes[[#This Row],[Client_Name]],Tab_Clients[Client_Name],Tab_Clients[Customer Type],"Nouveau")</f>
        <v>Member</v>
      </c>
      <c r="G773" s="28">
        <v>6</v>
      </c>
      <c r="H773" s="6">
        <f>_xlfn.XLOOKUP(Ventes[[#This Row],[Product_Name]],Tab_Produits[Product_Line],Tab_Produits[Coût_Unitaire],"0")</f>
        <v>74.69</v>
      </c>
      <c r="I773" s="2">
        <f t="shared" si="25"/>
        <v>448.14</v>
      </c>
      <c r="J773" s="2">
        <f>IF(AND(WORKDAY(Ventes[[#This Row],[Sale_Date]],2)&gt;=5,Ventes[[#This Row],[Quantity]]&gt;=7,+Ventes[[#This Row],[Customer Type]]="Member"),-Ventes[[#This Row],[Prix_Vente]]*TX_Remise,0)</f>
        <v>0</v>
      </c>
      <c r="K773" s="2">
        <f>IF(AND(WEEKDAY(Ventes[[#This Row],[Sale_Date]],2)=7, Ventes[[#This Row],[Product_Price]]&gt;7), Ventes[[#This Row],[Prix_Vente]]*TauxMaj, 0)</f>
        <v>0</v>
      </c>
      <c r="L773" s="2">
        <f>SUM(Ventes[[#This Row],[Prix_Vente]:[Majoration]])</f>
        <v>448.14</v>
      </c>
      <c r="M773" s="2">
        <f xml:space="preserve"> Ventes[[#This Row],[Prix de Vente HT]]*Tx_TVA</f>
        <v>86.266949999999994</v>
      </c>
      <c r="N773" s="2">
        <f>+Ventes[[#This Row],[Prix de Vente HT]]+Ventes[[#This Row],[Montant TVA]]</f>
        <v>534.40694999999994</v>
      </c>
    </row>
    <row r="774" spans="1:14">
      <c r="A774" t="str">
        <f>IF(Ventes[[#This Row],[Sale_Date]]=Ventes[[#This Row],[Sale_Date]],"ID_V "&amp;TEXT(B774,"YYYY MMDD")&amp;"-"&amp;TEXT(ROW(),"000"),"ID…")</f>
        <v>ID_V YYYY 05DD-774</v>
      </c>
      <c r="B774" s="26">
        <f t="shared" si="24"/>
        <v>45440</v>
      </c>
      <c r="C774" t="str">
        <f>_xlfn.XLOOKUP(Ventes[[#This Row],[Product_Name]],Tab_Produits[Product_Line],Tab_Produits[ID_Product],"Choisir Votre Produit")</f>
        <v>ID_P Foo 0004</v>
      </c>
      <c r="D774" s="27" t="s">
        <v>513</v>
      </c>
      <c r="E774" s="27" t="str">
        <f>+Tab_Clients[[#This Row],[Client_Name]]</f>
        <v>Vivaan Das</v>
      </c>
      <c r="F774" s="27" t="str">
        <f>_xlfn.XLOOKUP(Ventes[[#This Row],[Client_Name]],Tab_Clients[Client_Name],Tab_Clients[Customer Type],"Nouveau")</f>
        <v>Member</v>
      </c>
      <c r="G774" s="28">
        <v>8</v>
      </c>
      <c r="H774" s="6">
        <f>_xlfn.XLOOKUP(Ventes[[#This Row],[Product_Name]],Tab_Produits[Product_Line],Tab_Produits[Coût_Unitaire],"0")</f>
        <v>54.84</v>
      </c>
      <c r="I774" s="2">
        <f t="shared" si="25"/>
        <v>438.72</v>
      </c>
      <c r="J774" s="2">
        <f>IF(AND(WORKDAY(Ventes[[#This Row],[Sale_Date]],2)&gt;=5,Ventes[[#This Row],[Quantity]]&gt;=7,+Ventes[[#This Row],[Customer Type]]="Member"),-Ventes[[#This Row],[Prix_Vente]]*TX_Remise,0)</f>
        <v>-109.68</v>
      </c>
      <c r="K774" s="2">
        <f>IF(AND(WEEKDAY(Ventes[[#This Row],[Sale_Date]],2)=7, Ventes[[#This Row],[Product_Price]]&gt;7), Ventes[[#This Row],[Prix_Vente]]*TauxMaj, 0)</f>
        <v>0</v>
      </c>
      <c r="L774" s="2">
        <f>SUM(Ventes[[#This Row],[Prix_Vente]:[Majoration]])</f>
        <v>329.04</v>
      </c>
      <c r="M774" s="2">
        <f xml:space="preserve"> Ventes[[#This Row],[Prix de Vente HT]]*Tx_TVA</f>
        <v>63.340200000000003</v>
      </c>
      <c r="N774" s="2">
        <f>+Ventes[[#This Row],[Prix de Vente HT]]+Ventes[[#This Row],[Montant TVA]]</f>
        <v>392.3802</v>
      </c>
    </row>
    <row r="775" spans="1:14">
      <c r="A775" t="str">
        <f>IF(Ventes[[#This Row],[Sale_Date]]=Ventes[[#This Row],[Sale_Date]],"ID_V "&amp;TEXT(B775,"YYYY MMDD")&amp;"-"&amp;TEXT(ROW(),"000"),"ID…")</f>
        <v>ID_V YYYY 05DD-775</v>
      </c>
      <c r="B775" s="26">
        <f t="shared" si="24"/>
        <v>45440</v>
      </c>
      <c r="C775" t="str">
        <f>_xlfn.XLOOKUP(Ventes[[#This Row],[Product_Name]],Tab_Produits[Product_Line],Tab_Produits[ID_Product],"Choisir Votre Produit")</f>
        <v>ID_P Hom 0003</v>
      </c>
      <c r="D775" s="27" t="s">
        <v>512</v>
      </c>
      <c r="E775" s="27" t="str">
        <f>+Tab_Clients[[#This Row],[Client_Name]]</f>
        <v>Rahul Kumar</v>
      </c>
      <c r="F775" s="27" t="str">
        <f>_xlfn.XLOOKUP(Ventes[[#This Row],[Client_Name]],Tab_Clients[Client_Name],Tab_Clients[Customer Type],"Nouveau")</f>
        <v>Member</v>
      </c>
      <c r="G775" s="28">
        <v>10</v>
      </c>
      <c r="H775" s="6">
        <f>_xlfn.XLOOKUP(Ventes[[#This Row],[Product_Name]],Tab_Produits[Product_Line],Tab_Produits[Coût_Unitaire],"0")</f>
        <v>73.56</v>
      </c>
      <c r="I775" s="2">
        <f t="shared" si="25"/>
        <v>735.6</v>
      </c>
      <c r="J775" s="2">
        <f>IF(AND(WORKDAY(Ventes[[#This Row],[Sale_Date]],2)&gt;=5,Ventes[[#This Row],[Quantity]]&gt;=7,+Ventes[[#This Row],[Customer Type]]="Member"),-Ventes[[#This Row],[Prix_Vente]]*TX_Remise,0)</f>
        <v>-183.9</v>
      </c>
      <c r="K775" s="2">
        <f>IF(AND(WEEKDAY(Ventes[[#This Row],[Sale_Date]],2)=7, Ventes[[#This Row],[Product_Price]]&gt;7), Ventes[[#This Row],[Prix_Vente]]*TauxMaj, 0)</f>
        <v>0</v>
      </c>
      <c r="L775" s="2">
        <f>SUM(Ventes[[#This Row],[Prix_Vente]:[Majoration]])</f>
        <v>551.70000000000005</v>
      </c>
      <c r="M775" s="2">
        <f xml:space="preserve"> Ventes[[#This Row],[Prix de Vente HT]]*Tx_TVA</f>
        <v>106.20225000000001</v>
      </c>
      <c r="N775" s="2">
        <f>+Ventes[[#This Row],[Prix de Vente HT]]+Ventes[[#This Row],[Montant TVA]]</f>
        <v>657.90225000000009</v>
      </c>
    </row>
    <row r="776" spans="1:14">
      <c r="A776" t="str">
        <f>IF(Ventes[[#This Row],[Sale_Date]]=Ventes[[#This Row],[Sale_Date]],"ID_V "&amp;TEXT(B776,"YYYY MMDD")&amp;"-"&amp;TEXT(ROW(),"000"),"ID…")</f>
        <v>ID_V YYYY 05DD-776</v>
      </c>
      <c r="B776" s="26">
        <f t="shared" si="24"/>
        <v>45440</v>
      </c>
      <c r="C776" t="str">
        <f>_xlfn.XLOOKUP(Ventes[[#This Row],[Product_Name]],Tab_Produits[Product_Line],Tab_Produits[ID_Product],"Choisir Votre Produit")</f>
        <v>ID_P Foo 0004</v>
      </c>
      <c r="D776" s="27" t="s">
        <v>513</v>
      </c>
      <c r="E776" s="27" t="str">
        <f>+Tab_Clients[[#This Row],[Client_Name]]</f>
        <v>Pooja Iyer</v>
      </c>
      <c r="F776" s="27" t="str">
        <f>_xlfn.XLOOKUP(Ventes[[#This Row],[Client_Name]],Tab_Clients[Client_Name],Tab_Clients[Customer Type],"Nouveau")</f>
        <v>Member</v>
      </c>
      <c r="G776" s="28">
        <v>7</v>
      </c>
      <c r="H776" s="6">
        <f>_xlfn.XLOOKUP(Ventes[[#This Row],[Product_Name]],Tab_Produits[Product_Line],Tab_Produits[Coût_Unitaire],"0")</f>
        <v>54.84</v>
      </c>
      <c r="I776" s="2">
        <f t="shared" si="25"/>
        <v>383.88</v>
      </c>
      <c r="J776" s="2">
        <f>IF(AND(WORKDAY(Ventes[[#This Row],[Sale_Date]],2)&gt;=5,Ventes[[#This Row],[Quantity]]&gt;=7,+Ventes[[#This Row],[Customer Type]]="Member"),-Ventes[[#This Row],[Prix_Vente]]*TX_Remise,0)</f>
        <v>-95.97</v>
      </c>
      <c r="K776" s="2">
        <f>IF(AND(WEEKDAY(Ventes[[#This Row],[Sale_Date]],2)=7, Ventes[[#This Row],[Product_Price]]&gt;7), Ventes[[#This Row],[Prix_Vente]]*TauxMaj, 0)</f>
        <v>0</v>
      </c>
      <c r="L776" s="2">
        <f>SUM(Ventes[[#This Row],[Prix_Vente]:[Majoration]])</f>
        <v>287.90999999999997</v>
      </c>
      <c r="M776" s="2">
        <f xml:space="preserve"> Ventes[[#This Row],[Prix de Vente HT]]*Tx_TVA</f>
        <v>55.422674999999998</v>
      </c>
      <c r="N776" s="2">
        <f>+Ventes[[#This Row],[Prix de Vente HT]]+Ventes[[#This Row],[Montant TVA]]</f>
        <v>343.33267499999999</v>
      </c>
    </row>
    <row r="777" spans="1:14">
      <c r="A777" t="str">
        <f>IF(Ventes[[#This Row],[Sale_Date]]=Ventes[[#This Row],[Sale_Date]],"ID_V "&amp;TEXT(B777,"YYYY MMDD")&amp;"-"&amp;TEXT(ROW(),"000"),"ID…")</f>
        <v>ID_V YYYY 05DD-777</v>
      </c>
      <c r="B777" s="26">
        <f t="shared" si="24"/>
        <v>45440</v>
      </c>
      <c r="C777" t="str">
        <f>_xlfn.XLOOKUP(Ventes[[#This Row],[Product_Name]],Tab_Produits[Product_Line],Tab_Produits[ID_Product],"Choisir Votre Produit")</f>
        <v>ID_P Hom 0003</v>
      </c>
      <c r="D777" s="27" t="s">
        <v>512</v>
      </c>
      <c r="E777" s="27" t="str">
        <f>+Tab_Clients[[#This Row],[Client_Name]]</f>
        <v>Deepak Rao</v>
      </c>
      <c r="F777" s="27" t="str">
        <f>_xlfn.XLOOKUP(Ventes[[#This Row],[Client_Name]],Tab_Clients[Client_Name],Tab_Clients[Customer Type],"Nouveau")</f>
        <v>Member</v>
      </c>
      <c r="G777" s="28">
        <v>1</v>
      </c>
      <c r="H777" s="6">
        <f>_xlfn.XLOOKUP(Ventes[[#This Row],[Product_Name]],Tab_Produits[Product_Line],Tab_Produits[Coût_Unitaire],"0")</f>
        <v>73.56</v>
      </c>
      <c r="I777" s="2">
        <f t="shared" si="25"/>
        <v>73.56</v>
      </c>
      <c r="J777" s="2">
        <f>IF(AND(WORKDAY(Ventes[[#This Row],[Sale_Date]],2)&gt;=5,Ventes[[#This Row],[Quantity]]&gt;=7,+Ventes[[#This Row],[Customer Type]]="Member"),-Ventes[[#This Row],[Prix_Vente]]*TX_Remise,0)</f>
        <v>0</v>
      </c>
      <c r="K777" s="2">
        <f>IF(AND(WEEKDAY(Ventes[[#This Row],[Sale_Date]],2)=7, Ventes[[#This Row],[Product_Price]]&gt;7), Ventes[[#This Row],[Prix_Vente]]*TauxMaj, 0)</f>
        <v>0</v>
      </c>
      <c r="L777" s="2">
        <f>SUM(Ventes[[#This Row],[Prix_Vente]:[Majoration]])</f>
        <v>73.56</v>
      </c>
      <c r="M777" s="2">
        <f xml:space="preserve"> Ventes[[#This Row],[Prix de Vente HT]]*Tx_TVA</f>
        <v>14.160300000000001</v>
      </c>
      <c r="N777" s="2">
        <f>+Ventes[[#This Row],[Prix de Vente HT]]+Ventes[[#This Row],[Montant TVA]]</f>
        <v>87.720300000000009</v>
      </c>
    </row>
    <row r="778" spans="1:14">
      <c r="A778" t="str">
        <f>IF(Ventes[[#This Row],[Sale_Date]]=Ventes[[#This Row],[Sale_Date]],"ID_V "&amp;TEXT(B778,"YYYY MMDD")&amp;"-"&amp;TEXT(ROW(),"000"),"ID…")</f>
        <v>ID_V YYYY 05DD-778</v>
      </c>
      <c r="B778" s="26">
        <f t="shared" si="24"/>
        <v>45441</v>
      </c>
      <c r="C778" t="str">
        <f>_xlfn.XLOOKUP(Ventes[[#This Row],[Product_Name]],Tab_Produits[Product_Line],Tab_Produits[ID_Product],"Choisir Votre Produit")</f>
        <v>ID_P Hom 0003</v>
      </c>
      <c r="D778" s="27" t="s">
        <v>512</v>
      </c>
      <c r="E778" s="27" t="str">
        <f>+Tab_Clients[[#This Row],[Client_Name]]</f>
        <v>Karan Sharma</v>
      </c>
      <c r="F778" s="27" t="str">
        <f>_xlfn.XLOOKUP(Ventes[[#This Row],[Client_Name]],Tab_Clients[Client_Name],Tab_Clients[Customer Type],"Nouveau")</f>
        <v>Member</v>
      </c>
      <c r="G778" s="28">
        <v>3</v>
      </c>
      <c r="H778" s="6">
        <f>_xlfn.XLOOKUP(Ventes[[#This Row],[Product_Name]],Tab_Produits[Product_Line],Tab_Produits[Coût_Unitaire],"0")</f>
        <v>73.56</v>
      </c>
      <c r="I778" s="2">
        <f t="shared" si="25"/>
        <v>220.68</v>
      </c>
      <c r="J778" s="2">
        <f>IF(AND(WORKDAY(Ventes[[#This Row],[Sale_Date]],2)&gt;=5,Ventes[[#This Row],[Quantity]]&gt;=7,+Ventes[[#This Row],[Customer Type]]="Member"),-Ventes[[#This Row],[Prix_Vente]]*TX_Remise,0)</f>
        <v>0</v>
      </c>
      <c r="K778" s="2">
        <f>IF(AND(WEEKDAY(Ventes[[#This Row],[Sale_Date]],2)=7, Ventes[[#This Row],[Product_Price]]&gt;7), Ventes[[#This Row],[Prix_Vente]]*TauxMaj, 0)</f>
        <v>0</v>
      </c>
      <c r="L778" s="2">
        <f>SUM(Ventes[[#This Row],[Prix_Vente]:[Majoration]])</f>
        <v>220.68</v>
      </c>
      <c r="M778" s="2">
        <f xml:space="preserve"> Ventes[[#This Row],[Prix de Vente HT]]*Tx_TVA</f>
        <v>42.480900000000005</v>
      </c>
      <c r="N778" s="2">
        <f>+Ventes[[#This Row],[Prix de Vente HT]]+Ventes[[#This Row],[Montant TVA]]</f>
        <v>263.16090000000003</v>
      </c>
    </row>
    <row r="779" spans="1:14">
      <c r="A779" t="str">
        <f>IF(Ventes[[#This Row],[Sale_Date]]=Ventes[[#This Row],[Sale_Date]],"ID_V "&amp;TEXT(B779,"YYYY MMDD")&amp;"-"&amp;TEXT(ROW(),"000"),"ID…")</f>
        <v>ID_V YYYY 05DD-779</v>
      </c>
      <c r="B779" s="26">
        <f t="shared" si="24"/>
        <v>45441</v>
      </c>
      <c r="C779" t="str">
        <f>_xlfn.XLOOKUP(Ventes[[#This Row],[Product_Name]],Tab_Produits[Product_Line],Tab_Produits[ID_Product],"Choisir Votre Produit")</f>
        <v>ID_P Hea 0001</v>
      </c>
      <c r="D779" s="27" t="s">
        <v>510</v>
      </c>
      <c r="E779" s="27" t="str">
        <f>+Tab_Clients[[#This Row],[Client_Name]]</f>
        <v>Raj Nair</v>
      </c>
      <c r="F779" s="27" t="str">
        <f>_xlfn.XLOOKUP(Ventes[[#This Row],[Client_Name]],Tab_Clients[Client_Name],Tab_Clients[Customer Type],"Nouveau")</f>
        <v>Member</v>
      </c>
      <c r="G779" s="28">
        <v>1</v>
      </c>
      <c r="H779" s="6">
        <f>_xlfn.XLOOKUP(Ventes[[#This Row],[Product_Name]],Tab_Produits[Product_Line],Tab_Produits[Coût_Unitaire],"0")</f>
        <v>74.69</v>
      </c>
      <c r="I779" s="2">
        <f t="shared" si="25"/>
        <v>74.69</v>
      </c>
      <c r="J779" s="2">
        <f>IF(AND(WORKDAY(Ventes[[#This Row],[Sale_Date]],2)&gt;=5,Ventes[[#This Row],[Quantity]]&gt;=7,+Ventes[[#This Row],[Customer Type]]="Member"),-Ventes[[#This Row],[Prix_Vente]]*TX_Remise,0)</f>
        <v>0</v>
      </c>
      <c r="K779" s="2">
        <f>IF(AND(WEEKDAY(Ventes[[#This Row],[Sale_Date]],2)=7, Ventes[[#This Row],[Product_Price]]&gt;7), Ventes[[#This Row],[Prix_Vente]]*TauxMaj, 0)</f>
        <v>0</v>
      </c>
      <c r="L779" s="2">
        <f>SUM(Ventes[[#This Row],[Prix_Vente]:[Majoration]])</f>
        <v>74.69</v>
      </c>
      <c r="M779" s="2">
        <f xml:space="preserve"> Ventes[[#This Row],[Prix de Vente HT]]*Tx_TVA</f>
        <v>14.377825</v>
      </c>
      <c r="N779" s="2">
        <f>+Ventes[[#This Row],[Prix de Vente HT]]+Ventes[[#This Row],[Montant TVA]]</f>
        <v>89.067824999999999</v>
      </c>
    </row>
    <row r="780" spans="1:14">
      <c r="A780" t="str">
        <f>IF(Ventes[[#This Row],[Sale_Date]]=Ventes[[#This Row],[Sale_Date]],"ID_V "&amp;TEXT(B780,"YYYY MMDD")&amp;"-"&amp;TEXT(ROW(),"000"),"ID…")</f>
        <v>ID_V YYYY 05DD-780</v>
      </c>
      <c r="B780" s="26">
        <f t="shared" si="24"/>
        <v>45441</v>
      </c>
      <c r="C780" t="str">
        <f>_xlfn.XLOOKUP(Ventes[[#This Row],[Product_Name]],Tab_Produits[Product_Line],Tab_Produits[ID_Product],"Choisir Votre Produit")</f>
        <v>ID_P Foo 0004</v>
      </c>
      <c r="D780" s="27" t="s">
        <v>513</v>
      </c>
      <c r="E780" s="27" t="str">
        <f>+Tab_Clients[[#This Row],[Client_Name]]</f>
        <v>Kavya Mukherjee</v>
      </c>
      <c r="F780" s="27" t="str">
        <f>_xlfn.XLOOKUP(Ventes[[#This Row],[Client_Name]],Tab_Clients[Client_Name],Tab_Clients[Customer Type],"Nouveau")</f>
        <v>Member</v>
      </c>
      <c r="G780" s="28">
        <v>6</v>
      </c>
      <c r="H780" s="6">
        <f>_xlfn.XLOOKUP(Ventes[[#This Row],[Product_Name]],Tab_Produits[Product_Line],Tab_Produits[Coût_Unitaire],"0")</f>
        <v>54.84</v>
      </c>
      <c r="I780" s="2">
        <f t="shared" si="25"/>
        <v>329.04</v>
      </c>
      <c r="J780" s="2">
        <f>IF(AND(WORKDAY(Ventes[[#This Row],[Sale_Date]],2)&gt;=5,Ventes[[#This Row],[Quantity]]&gt;=7,+Ventes[[#This Row],[Customer Type]]="Member"),-Ventes[[#This Row],[Prix_Vente]]*TX_Remise,0)</f>
        <v>0</v>
      </c>
      <c r="K780" s="2">
        <f>IF(AND(WEEKDAY(Ventes[[#This Row],[Sale_Date]],2)=7, Ventes[[#This Row],[Product_Price]]&gt;7), Ventes[[#This Row],[Prix_Vente]]*TauxMaj, 0)</f>
        <v>0</v>
      </c>
      <c r="L780" s="2">
        <f>SUM(Ventes[[#This Row],[Prix_Vente]:[Majoration]])</f>
        <v>329.04</v>
      </c>
      <c r="M780" s="2">
        <f xml:space="preserve"> Ventes[[#This Row],[Prix de Vente HT]]*Tx_TVA</f>
        <v>63.340200000000003</v>
      </c>
      <c r="N780" s="2">
        <f>+Ventes[[#This Row],[Prix de Vente HT]]+Ventes[[#This Row],[Montant TVA]]</f>
        <v>392.3802</v>
      </c>
    </row>
    <row r="781" spans="1:14">
      <c r="A781" t="str">
        <f>IF(Ventes[[#This Row],[Sale_Date]]=Ventes[[#This Row],[Sale_Date]],"ID_V "&amp;TEXT(B781,"YYYY MMDD")&amp;"-"&amp;TEXT(ROW(),"000"),"ID…")</f>
        <v>ID_V YYYY 05DD-781</v>
      </c>
      <c r="B781" s="26">
        <f t="shared" si="24"/>
        <v>45441</v>
      </c>
      <c r="C781" t="str">
        <f>_xlfn.XLOOKUP(Ventes[[#This Row],[Product_Name]],Tab_Produits[Product_Line],Tab_Produits[ID_Product],"Choisir Votre Produit")</f>
        <v>ID_P Hom 0003</v>
      </c>
      <c r="D781" s="27" t="s">
        <v>512</v>
      </c>
      <c r="E781" s="27" t="str">
        <f>+Tab_Clients[[#This Row],[Client_Name]]</f>
        <v>Ashok Kapoor</v>
      </c>
      <c r="F781" s="27" t="str">
        <f>_xlfn.XLOOKUP(Ventes[[#This Row],[Client_Name]],Tab_Clients[Client_Name],Tab_Clients[Customer Type],"Nouveau")</f>
        <v>Member</v>
      </c>
      <c r="G781" s="28">
        <v>4</v>
      </c>
      <c r="H781" s="6">
        <f>_xlfn.XLOOKUP(Ventes[[#This Row],[Product_Name]],Tab_Produits[Product_Line],Tab_Produits[Coût_Unitaire],"0")</f>
        <v>73.56</v>
      </c>
      <c r="I781" s="2">
        <f t="shared" si="25"/>
        <v>294.24</v>
      </c>
      <c r="J781" s="2">
        <f>IF(AND(WORKDAY(Ventes[[#This Row],[Sale_Date]],2)&gt;=5,Ventes[[#This Row],[Quantity]]&gt;=7,+Ventes[[#This Row],[Customer Type]]="Member"),-Ventes[[#This Row],[Prix_Vente]]*TX_Remise,0)</f>
        <v>0</v>
      </c>
      <c r="K781" s="2">
        <f>IF(AND(WEEKDAY(Ventes[[#This Row],[Sale_Date]],2)=7, Ventes[[#This Row],[Product_Price]]&gt;7), Ventes[[#This Row],[Prix_Vente]]*TauxMaj, 0)</f>
        <v>0</v>
      </c>
      <c r="L781" s="2">
        <f>SUM(Ventes[[#This Row],[Prix_Vente]:[Majoration]])</f>
        <v>294.24</v>
      </c>
      <c r="M781" s="2">
        <f xml:space="preserve"> Ventes[[#This Row],[Prix de Vente HT]]*Tx_TVA</f>
        <v>56.641200000000005</v>
      </c>
      <c r="N781" s="2">
        <f>+Ventes[[#This Row],[Prix de Vente HT]]+Ventes[[#This Row],[Montant TVA]]</f>
        <v>350.88120000000004</v>
      </c>
    </row>
    <row r="782" spans="1:14">
      <c r="A782" t="str">
        <f>IF(Ventes[[#This Row],[Sale_Date]]=Ventes[[#This Row],[Sale_Date]],"ID_V "&amp;TEXT(B782,"YYYY MMDD")&amp;"-"&amp;TEXT(ROW(),"000"),"ID…")</f>
        <v>ID_V YYYY 05DD-782</v>
      </c>
      <c r="B782" s="26">
        <f t="shared" si="24"/>
        <v>45442</v>
      </c>
      <c r="C782" t="str">
        <f>_xlfn.XLOOKUP(Ventes[[#This Row],[Product_Name]],Tab_Produits[Product_Line],Tab_Produits[ID_Product],"Choisir Votre Produit")</f>
        <v>ID_P Hom 0003</v>
      </c>
      <c r="D782" s="27" t="s">
        <v>512</v>
      </c>
      <c r="E782" s="27" t="str">
        <f>+Tab_Clients[[#This Row],[Client_Name]]</f>
        <v>Kavya Malhotra</v>
      </c>
      <c r="F782" s="27" t="str">
        <f>_xlfn.XLOOKUP(Ventes[[#This Row],[Client_Name]],Tab_Clients[Client_Name],Tab_Clients[Customer Type],"Nouveau")</f>
        <v>Member</v>
      </c>
      <c r="G782" s="28">
        <v>9</v>
      </c>
      <c r="H782" s="6">
        <f>_xlfn.XLOOKUP(Ventes[[#This Row],[Product_Name]],Tab_Produits[Product_Line],Tab_Produits[Coût_Unitaire],"0")</f>
        <v>73.56</v>
      </c>
      <c r="I782" s="2">
        <f t="shared" si="25"/>
        <v>662.04</v>
      </c>
      <c r="J782" s="2">
        <f>IF(AND(WORKDAY(Ventes[[#This Row],[Sale_Date]],2)&gt;=5,Ventes[[#This Row],[Quantity]]&gt;=7,+Ventes[[#This Row],[Customer Type]]="Member"),-Ventes[[#This Row],[Prix_Vente]]*TX_Remise,0)</f>
        <v>-165.51</v>
      </c>
      <c r="K782" s="2">
        <f>IF(AND(WEEKDAY(Ventes[[#This Row],[Sale_Date]],2)=7, Ventes[[#This Row],[Product_Price]]&gt;7), Ventes[[#This Row],[Prix_Vente]]*TauxMaj, 0)</f>
        <v>0</v>
      </c>
      <c r="L782" s="2">
        <f>SUM(Ventes[[#This Row],[Prix_Vente]:[Majoration]])</f>
        <v>496.53</v>
      </c>
      <c r="M782" s="2">
        <f xml:space="preserve"> Ventes[[#This Row],[Prix de Vente HT]]*Tx_TVA</f>
        <v>95.582025000000002</v>
      </c>
      <c r="N782" s="2">
        <f>+Ventes[[#This Row],[Prix de Vente HT]]+Ventes[[#This Row],[Montant TVA]]</f>
        <v>592.11202500000002</v>
      </c>
    </row>
    <row r="783" spans="1:14">
      <c r="A783" t="str">
        <f>IF(Ventes[[#This Row],[Sale_Date]]=Ventes[[#This Row],[Sale_Date]],"ID_V "&amp;TEXT(B783,"YYYY MMDD")&amp;"-"&amp;TEXT(ROW(),"000"),"ID…")</f>
        <v>ID_V YYYY 05DD-783</v>
      </c>
      <c r="B783" s="26">
        <f t="shared" si="24"/>
        <v>45442</v>
      </c>
      <c r="C783" t="str">
        <f>_xlfn.XLOOKUP(Ventes[[#This Row],[Product_Name]],Tab_Produits[Product_Line],Tab_Produits[ID_Product],"Choisir Votre Produit")</f>
        <v>ID_P Hea 0001</v>
      </c>
      <c r="D783" s="27" t="s">
        <v>510</v>
      </c>
      <c r="E783" s="27" t="str">
        <f>+Tab_Clients[[#This Row],[Client_Name]]</f>
        <v>Pooja Chopra</v>
      </c>
      <c r="F783" s="27" t="str">
        <f>_xlfn.XLOOKUP(Ventes[[#This Row],[Client_Name]],Tab_Clients[Client_Name],Tab_Clients[Customer Type],"Nouveau")</f>
        <v>Normal</v>
      </c>
      <c r="G783" s="28">
        <v>3</v>
      </c>
      <c r="H783" s="6">
        <f>_xlfn.XLOOKUP(Ventes[[#This Row],[Product_Name]],Tab_Produits[Product_Line],Tab_Produits[Coût_Unitaire],"0")</f>
        <v>74.69</v>
      </c>
      <c r="I783" s="2">
        <f t="shared" si="25"/>
        <v>224.07</v>
      </c>
      <c r="J783" s="2">
        <f>IF(AND(WORKDAY(Ventes[[#This Row],[Sale_Date]],2)&gt;=5,Ventes[[#This Row],[Quantity]]&gt;=7,+Ventes[[#This Row],[Customer Type]]="Member"),-Ventes[[#This Row],[Prix_Vente]]*TX_Remise,0)</f>
        <v>0</v>
      </c>
      <c r="K783" s="2">
        <f>IF(AND(WEEKDAY(Ventes[[#This Row],[Sale_Date]],2)=7, Ventes[[#This Row],[Product_Price]]&gt;7), Ventes[[#This Row],[Prix_Vente]]*TauxMaj, 0)</f>
        <v>0</v>
      </c>
      <c r="L783" s="2">
        <f>SUM(Ventes[[#This Row],[Prix_Vente]:[Majoration]])</f>
        <v>224.07</v>
      </c>
      <c r="M783" s="2">
        <f xml:space="preserve"> Ventes[[#This Row],[Prix de Vente HT]]*Tx_TVA</f>
        <v>43.133474999999997</v>
      </c>
      <c r="N783" s="2">
        <f>+Ventes[[#This Row],[Prix de Vente HT]]+Ventes[[#This Row],[Montant TVA]]</f>
        <v>267.20347499999997</v>
      </c>
    </row>
    <row r="784" spans="1:14">
      <c r="A784" t="str">
        <f>IF(Ventes[[#This Row],[Sale_Date]]=Ventes[[#This Row],[Sale_Date]],"ID_V "&amp;TEXT(B784,"YYYY MMDD")&amp;"-"&amp;TEXT(ROW(),"000"),"ID…")</f>
        <v>ID_V YYYY 05DD-784</v>
      </c>
      <c r="B784" s="26">
        <f t="shared" si="24"/>
        <v>45442</v>
      </c>
      <c r="C784" t="str">
        <f>_xlfn.XLOOKUP(Ventes[[#This Row],[Product_Name]],Tab_Produits[Product_Line],Tab_Produits[ID_Product],"Choisir Votre Produit")</f>
        <v>ID_P Foo 0004</v>
      </c>
      <c r="D784" s="27" t="s">
        <v>513</v>
      </c>
      <c r="E784" s="27" t="str">
        <f>+Tab_Clients[[#This Row],[Client_Name]]</f>
        <v>Pooja Rao</v>
      </c>
      <c r="F784" s="27" t="str">
        <f>_xlfn.XLOOKUP(Ventes[[#This Row],[Client_Name]],Tab_Clients[Client_Name],Tab_Clients[Customer Type],"Nouveau")</f>
        <v>Member</v>
      </c>
      <c r="G784" s="28">
        <v>6</v>
      </c>
      <c r="H784" s="6">
        <f>_xlfn.XLOOKUP(Ventes[[#This Row],[Product_Name]],Tab_Produits[Product_Line],Tab_Produits[Coût_Unitaire],"0")</f>
        <v>54.84</v>
      </c>
      <c r="I784" s="2">
        <f t="shared" si="25"/>
        <v>329.04</v>
      </c>
      <c r="J784" s="2">
        <f>IF(AND(WORKDAY(Ventes[[#This Row],[Sale_Date]],2)&gt;=5,Ventes[[#This Row],[Quantity]]&gt;=7,+Ventes[[#This Row],[Customer Type]]="Member"),-Ventes[[#This Row],[Prix_Vente]]*TX_Remise,0)</f>
        <v>0</v>
      </c>
      <c r="K784" s="2">
        <f>IF(AND(WEEKDAY(Ventes[[#This Row],[Sale_Date]],2)=7, Ventes[[#This Row],[Product_Price]]&gt;7), Ventes[[#This Row],[Prix_Vente]]*TauxMaj, 0)</f>
        <v>0</v>
      </c>
      <c r="L784" s="2">
        <f>SUM(Ventes[[#This Row],[Prix_Vente]:[Majoration]])</f>
        <v>329.04</v>
      </c>
      <c r="M784" s="2">
        <f xml:space="preserve"> Ventes[[#This Row],[Prix de Vente HT]]*Tx_TVA</f>
        <v>63.340200000000003</v>
      </c>
      <c r="N784" s="2">
        <f>+Ventes[[#This Row],[Prix de Vente HT]]+Ventes[[#This Row],[Montant TVA]]</f>
        <v>392.3802</v>
      </c>
    </row>
    <row r="785" spans="1:14">
      <c r="A785" t="str">
        <f>IF(Ventes[[#This Row],[Sale_Date]]=Ventes[[#This Row],[Sale_Date]],"ID_V "&amp;TEXT(B785,"YYYY MMDD")&amp;"-"&amp;TEXT(ROW(),"000"),"ID…")</f>
        <v>ID_V YYYY 05DD-785</v>
      </c>
      <c r="B785" s="26">
        <f t="shared" si="24"/>
        <v>45442</v>
      </c>
      <c r="C785" t="str">
        <f>_xlfn.XLOOKUP(Ventes[[#This Row],[Product_Name]],Tab_Produits[Product_Line],Tab_Produits[ID_Product],"Choisir Votre Produit")</f>
        <v>ID_P Hom 0003</v>
      </c>
      <c r="D785" s="27" t="s">
        <v>512</v>
      </c>
      <c r="E785" s="27" t="str">
        <f>+Tab_Clients[[#This Row],[Client_Name]]</f>
        <v>Neha Das</v>
      </c>
      <c r="F785" s="27" t="str">
        <f>_xlfn.XLOOKUP(Ventes[[#This Row],[Client_Name]],Tab_Clients[Client_Name],Tab_Clients[Customer Type],"Nouveau")</f>
        <v>Normal</v>
      </c>
      <c r="G785" s="28">
        <v>7</v>
      </c>
      <c r="H785" s="6">
        <f>_xlfn.XLOOKUP(Ventes[[#This Row],[Product_Name]],Tab_Produits[Product_Line],Tab_Produits[Coût_Unitaire],"0")</f>
        <v>73.56</v>
      </c>
      <c r="I785" s="2">
        <f t="shared" si="25"/>
        <v>514.92000000000007</v>
      </c>
      <c r="J785" s="2">
        <f>IF(AND(WORKDAY(Ventes[[#This Row],[Sale_Date]],2)&gt;=5,Ventes[[#This Row],[Quantity]]&gt;=7,+Ventes[[#This Row],[Customer Type]]="Member"),-Ventes[[#This Row],[Prix_Vente]]*TX_Remise,0)</f>
        <v>0</v>
      </c>
      <c r="K785" s="2">
        <f>IF(AND(WEEKDAY(Ventes[[#This Row],[Sale_Date]],2)=7, Ventes[[#This Row],[Product_Price]]&gt;7), Ventes[[#This Row],[Prix_Vente]]*TauxMaj, 0)</f>
        <v>0</v>
      </c>
      <c r="L785" s="2">
        <f>SUM(Ventes[[#This Row],[Prix_Vente]:[Majoration]])</f>
        <v>514.92000000000007</v>
      </c>
      <c r="M785" s="2">
        <f xml:space="preserve"> Ventes[[#This Row],[Prix de Vente HT]]*Tx_TVA</f>
        <v>99.122100000000017</v>
      </c>
      <c r="N785" s="2">
        <f>+Ventes[[#This Row],[Prix de Vente HT]]+Ventes[[#This Row],[Montant TVA]]</f>
        <v>614.04210000000012</v>
      </c>
    </row>
    <row r="786" spans="1:14">
      <c r="A786" t="str">
        <f>IF(Ventes[[#This Row],[Sale_Date]]=Ventes[[#This Row],[Sale_Date]],"ID_V "&amp;TEXT(B786,"YYYY MMDD")&amp;"-"&amp;TEXT(ROW(),"000"),"ID…")</f>
        <v>ID_V YYYY 05DD-786</v>
      </c>
      <c r="B786" s="26">
        <f t="shared" si="24"/>
        <v>45443</v>
      </c>
      <c r="C786" t="str">
        <f>_xlfn.XLOOKUP(Ventes[[#This Row],[Product_Name]],Tab_Produits[Product_Line],Tab_Produits[ID_Product],"Choisir Votre Produit")</f>
        <v>ID_P Hom 0003</v>
      </c>
      <c r="D786" s="27" t="s">
        <v>512</v>
      </c>
      <c r="E786" s="27" t="str">
        <f>+Tab_Clients[[#This Row],[Client_Name]]</f>
        <v>Aditya Agarwal</v>
      </c>
      <c r="F786" s="27" t="str">
        <f>_xlfn.XLOOKUP(Ventes[[#This Row],[Client_Name]],Tab_Clients[Client_Name],Tab_Clients[Customer Type],"Nouveau")</f>
        <v>Member</v>
      </c>
      <c r="G786" s="28">
        <v>3</v>
      </c>
      <c r="H786" s="6">
        <f>_xlfn.XLOOKUP(Ventes[[#This Row],[Product_Name]],Tab_Produits[Product_Line],Tab_Produits[Coût_Unitaire],"0")</f>
        <v>73.56</v>
      </c>
      <c r="I786" s="2">
        <f t="shared" si="25"/>
        <v>220.68</v>
      </c>
      <c r="J786" s="2">
        <f>IF(AND(WORKDAY(Ventes[[#This Row],[Sale_Date]],2)&gt;=5,Ventes[[#This Row],[Quantity]]&gt;=7,+Ventes[[#This Row],[Customer Type]]="Member"),-Ventes[[#This Row],[Prix_Vente]]*TX_Remise,0)</f>
        <v>0</v>
      </c>
      <c r="K786" s="2">
        <f>IF(AND(WEEKDAY(Ventes[[#This Row],[Sale_Date]],2)=7, Ventes[[#This Row],[Product_Price]]&gt;7), Ventes[[#This Row],[Prix_Vente]]*TauxMaj, 0)</f>
        <v>0</v>
      </c>
      <c r="L786" s="2">
        <f>SUM(Ventes[[#This Row],[Prix_Vente]:[Majoration]])</f>
        <v>220.68</v>
      </c>
      <c r="M786" s="2">
        <f xml:space="preserve"> Ventes[[#This Row],[Prix de Vente HT]]*Tx_TVA</f>
        <v>42.480900000000005</v>
      </c>
      <c r="N786" s="2">
        <f>+Ventes[[#This Row],[Prix de Vente HT]]+Ventes[[#This Row],[Montant TVA]]</f>
        <v>263.16090000000003</v>
      </c>
    </row>
    <row r="787" spans="1:14">
      <c r="A787" t="str">
        <f>IF(Ventes[[#This Row],[Sale_Date]]=Ventes[[#This Row],[Sale_Date]],"ID_V "&amp;TEXT(B787,"YYYY MMDD")&amp;"-"&amp;TEXT(ROW(),"000"),"ID…")</f>
        <v>ID_V YYYY 05DD-787</v>
      </c>
      <c r="B787" s="26">
        <f t="shared" si="24"/>
        <v>45443</v>
      </c>
      <c r="C787" t="str">
        <f>_xlfn.XLOOKUP(Ventes[[#This Row],[Product_Name]],Tab_Produits[Product_Line],Tab_Produits[ID_Product],"Choisir Votre Produit")</f>
        <v>ID_P Hea 0001</v>
      </c>
      <c r="D787" s="27" t="s">
        <v>510</v>
      </c>
      <c r="E787" s="27" t="str">
        <f>+Tab_Clients[[#This Row],[Client_Name]]</f>
        <v>Manish Das</v>
      </c>
      <c r="F787" s="27" t="str">
        <f>_xlfn.XLOOKUP(Ventes[[#This Row],[Client_Name]],Tab_Clients[Client_Name],Tab_Clients[Customer Type],"Nouveau")</f>
        <v>Member</v>
      </c>
      <c r="G787" s="28">
        <v>6</v>
      </c>
      <c r="H787" s="6">
        <f>_xlfn.XLOOKUP(Ventes[[#This Row],[Product_Name]],Tab_Produits[Product_Line],Tab_Produits[Coût_Unitaire],"0")</f>
        <v>74.69</v>
      </c>
      <c r="I787" s="2">
        <f t="shared" si="25"/>
        <v>448.14</v>
      </c>
      <c r="J787" s="2">
        <f>IF(AND(WORKDAY(Ventes[[#This Row],[Sale_Date]],2)&gt;=5,Ventes[[#This Row],[Quantity]]&gt;=7,+Ventes[[#This Row],[Customer Type]]="Member"),-Ventes[[#This Row],[Prix_Vente]]*TX_Remise,0)</f>
        <v>0</v>
      </c>
      <c r="K787" s="2">
        <f>IF(AND(WEEKDAY(Ventes[[#This Row],[Sale_Date]],2)=7, Ventes[[#This Row],[Product_Price]]&gt;7), Ventes[[#This Row],[Prix_Vente]]*TauxMaj, 0)</f>
        <v>0</v>
      </c>
      <c r="L787" s="2">
        <f>SUM(Ventes[[#This Row],[Prix_Vente]:[Majoration]])</f>
        <v>448.14</v>
      </c>
      <c r="M787" s="2">
        <f xml:space="preserve"> Ventes[[#This Row],[Prix de Vente HT]]*Tx_TVA</f>
        <v>86.266949999999994</v>
      </c>
      <c r="N787" s="2">
        <f>+Ventes[[#This Row],[Prix de Vente HT]]+Ventes[[#This Row],[Montant TVA]]</f>
        <v>534.40694999999994</v>
      </c>
    </row>
    <row r="788" spans="1:14">
      <c r="A788" t="str">
        <f>IF(Ventes[[#This Row],[Sale_Date]]=Ventes[[#This Row],[Sale_Date]],"ID_V "&amp;TEXT(B788,"YYYY MMDD")&amp;"-"&amp;TEXT(ROW(),"000"),"ID…")</f>
        <v>ID_V YYYY 05DD-788</v>
      </c>
      <c r="B788" s="26">
        <f t="shared" si="24"/>
        <v>45443</v>
      </c>
      <c r="C788" t="str">
        <f>_xlfn.XLOOKUP(Ventes[[#This Row],[Product_Name]],Tab_Produits[Product_Line],Tab_Produits[ID_Product],"Choisir Votre Produit")</f>
        <v>ID_P Foo 0004</v>
      </c>
      <c r="D788" s="27" t="s">
        <v>513</v>
      </c>
      <c r="E788" s="27" t="str">
        <f>+Tab_Clients[[#This Row],[Client_Name]]</f>
        <v>Amit Sharma</v>
      </c>
      <c r="F788" s="27" t="str">
        <f>_xlfn.XLOOKUP(Ventes[[#This Row],[Client_Name]],Tab_Clients[Client_Name],Tab_Clients[Customer Type],"Nouveau")</f>
        <v>Normal</v>
      </c>
      <c r="G788" s="28">
        <v>9</v>
      </c>
      <c r="H788" s="6">
        <f>_xlfn.XLOOKUP(Ventes[[#This Row],[Product_Name]],Tab_Produits[Product_Line],Tab_Produits[Coût_Unitaire],"0")</f>
        <v>54.84</v>
      </c>
      <c r="I788" s="2">
        <f t="shared" si="25"/>
        <v>493.56000000000006</v>
      </c>
      <c r="J788" s="2">
        <f>IF(AND(WORKDAY(Ventes[[#This Row],[Sale_Date]],2)&gt;=5,Ventes[[#This Row],[Quantity]]&gt;=7,+Ventes[[#This Row],[Customer Type]]="Member"),-Ventes[[#This Row],[Prix_Vente]]*TX_Remise,0)</f>
        <v>0</v>
      </c>
      <c r="K788" s="2">
        <f>IF(AND(WEEKDAY(Ventes[[#This Row],[Sale_Date]],2)=7, Ventes[[#This Row],[Product_Price]]&gt;7), Ventes[[#This Row],[Prix_Vente]]*TauxMaj, 0)</f>
        <v>0</v>
      </c>
      <c r="L788" s="2">
        <f>SUM(Ventes[[#This Row],[Prix_Vente]:[Majoration]])</f>
        <v>493.56000000000006</v>
      </c>
      <c r="M788" s="2">
        <f xml:space="preserve"> Ventes[[#This Row],[Prix de Vente HT]]*Tx_TVA</f>
        <v>95.010300000000015</v>
      </c>
      <c r="N788" s="2">
        <f>+Ventes[[#This Row],[Prix de Vente HT]]+Ventes[[#This Row],[Montant TVA]]</f>
        <v>588.57030000000009</v>
      </c>
    </row>
    <row r="789" spans="1:14">
      <c r="A789" t="str">
        <f>IF(Ventes[[#This Row],[Sale_Date]]=Ventes[[#This Row],[Sale_Date]],"ID_V "&amp;TEXT(B789,"YYYY MMDD")&amp;"-"&amp;TEXT(ROW(),"000"),"ID…")</f>
        <v>ID_V YYYY 05DD-789</v>
      </c>
      <c r="B789" s="26">
        <f t="shared" si="24"/>
        <v>45443</v>
      </c>
      <c r="C789" t="str">
        <f>_xlfn.XLOOKUP(Ventes[[#This Row],[Product_Name]],Tab_Produits[Product_Line],Tab_Produits[ID_Product],"Choisir Votre Produit")</f>
        <v>ID_P Hom 0003</v>
      </c>
      <c r="D789" s="27" t="s">
        <v>512</v>
      </c>
      <c r="E789" s="27" t="str">
        <f>+Tab_Clients[[#This Row],[Client_Name]]</f>
        <v>Deepak Das</v>
      </c>
      <c r="F789" s="27" t="str">
        <f>_xlfn.XLOOKUP(Ventes[[#This Row],[Client_Name]],Tab_Clients[Client_Name],Tab_Clients[Customer Type],"Nouveau")</f>
        <v>Member</v>
      </c>
      <c r="G789" s="28">
        <v>10</v>
      </c>
      <c r="H789" s="6">
        <f>_xlfn.XLOOKUP(Ventes[[#This Row],[Product_Name]],Tab_Produits[Product_Line],Tab_Produits[Coût_Unitaire],"0")</f>
        <v>73.56</v>
      </c>
      <c r="I789" s="2">
        <f t="shared" si="25"/>
        <v>735.6</v>
      </c>
      <c r="J789" s="2">
        <f>IF(AND(WORKDAY(Ventes[[#This Row],[Sale_Date]],2)&gt;=5,Ventes[[#This Row],[Quantity]]&gt;=7,+Ventes[[#This Row],[Customer Type]]="Member"),-Ventes[[#This Row],[Prix_Vente]]*TX_Remise,0)</f>
        <v>-183.9</v>
      </c>
      <c r="K789" s="2">
        <f>IF(AND(WEEKDAY(Ventes[[#This Row],[Sale_Date]],2)=7, Ventes[[#This Row],[Product_Price]]&gt;7), Ventes[[#This Row],[Prix_Vente]]*TauxMaj, 0)</f>
        <v>0</v>
      </c>
      <c r="L789" s="2">
        <f>SUM(Ventes[[#This Row],[Prix_Vente]:[Majoration]])</f>
        <v>551.70000000000005</v>
      </c>
      <c r="M789" s="2">
        <f xml:space="preserve"> Ventes[[#This Row],[Prix de Vente HT]]*Tx_TVA</f>
        <v>106.20225000000001</v>
      </c>
      <c r="N789" s="2">
        <f>+Ventes[[#This Row],[Prix de Vente HT]]+Ventes[[#This Row],[Montant TVA]]</f>
        <v>657.90225000000009</v>
      </c>
    </row>
    <row r="790" spans="1:14">
      <c r="A790" t="str">
        <f>IF(Ventes[[#This Row],[Sale_Date]]=Ventes[[#This Row],[Sale_Date]],"ID_V "&amp;TEXT(B790,"YYYY MMDD")&amp;"-"&amp;TEXT(ROW(),"000"),"ID…")</f>
        <v>ID_V YYYY 06DD-790</v>
      </c>
      <c r="B790" s="26">
        <f t="shared" si="24"/>
        <v>45444</v>
      </c>
      <c r="C790" t="str">
        <f>_xlfn.XLOOKUP(Ventes[[#This Row],[Product_Name]],Tab_Produits[Product_Line],Tab_Produits[ID_Product],"Choisir Votre Produit")</f>
        <v>ID_P Hom 0003</v>
      </c>
      <c r="D790" s="27" t="s">
        <v>512</v>
      </c>
      <c r="E790" s="27" t="str">
        <f>+Tab_Clients[[#This Row],[Client_Name]]</f>
        <v>Sita Mukherjee</v>
      </c>
      <c r="F790" s="27" t="str">
        <f>_xlfn.XLOOKUP(Ventes[[#This Row],[Client_Name]],Tab_Clients[Client_Name],Tab_Clients[Customer Type],"Nouveau")</f>
        <v>Member</v>
      </c>
      <c r="G790" s="28">
        <v>6</v>
      </c>
      <c r="H790" s="6">
        <f>_xlfn.XLOOKUP(Ventes[[#This Row],[Product_Name]],Tab_Produits[Product_Line],Tab_Produits[Coût_Unitaire],"0")</f>
        <v>73.56</v>
      </c>
      <c r="I790" s="2">
        <f t="shared" si="25"/>
        <v>441.36</v>
      </c>
      <c r="J790" s="2">
        <f>IF(AND(WORKDAY(Ventes[[#This Row],[Sale_Date]],2)&gt;=5,Ventes[[#This Row],[Quantity]]&gt;=7,+Ventes[[#This Row],[Customer Type]]="Member"),-Ventes[[#This Row],[Prix_Vente]]*TX_Remise,0)</f>
        <v>0</v>
      </c>
      <c r="K790" s="2">
        <f>IF(AND(WEEKDAY(Ventes[[#This Row],[Sale_Date]],2)=7, Ventes[[#This Row],[Product_Price]]&gt;7), Ventes[[#This Row],[Prix_Vente]]*TauxMaj, 0)</f>
        <v>0</v>
      </c>
      <c r="L790" s="2">
        <f>SUM(Ventes[[#This Row],[Prix_Vente]:[Majoration]])</f>
        <v>441.36</v>
      </c>
      <c r="M790" s="2">
        <f xml:space="preserve"> Ventes[[#This Row],[Prix de Vente HT]]*Tx_TVA</f>
        <v>84.961800000000011</v>
      </c>
      <c r="N790" s="2">
        <f>+Ventes[[#This Row],[Prix de Vente HT]]+Ventes[[#This Row],[Montant TVA]]</f>
        <v>526.32180000000005</v>
      </c>
    </row>
    <row r="791" spans="1:14">
      <c r="A791" t="str">
        <f>IF(Ventes[[#This Row],[Sale_Date]]=Ventes[[#This Row],[Sale_Date]],"ID_V "&amp;TEXT(B791,"YYYY MMDD")&amp;"-"&amp;TEXT(ROW(),"000"),"ID…")</f>
        <v>ID_V YYYY 06DD-791</v>
      </c>
      <c r="B791" s="26">
        <f t="shared" si="24"/>
        <v>45444</v>
      </c>
      <c r="C791" t="str">
        <f>_xlfn.XLOOKUP(Ventes[[#This Row],[Product_Name]],Tab_Produits[Product_Line],Tab_Produits[ID_Product],"Choisir Votre Produit")</f>
        <v>ID_P Hea 0001</v>
      </c>
      <c r="D791" s="27" t="s">
        <v>510</v>
      </c>
      <c r="E791" s="27" t="str">
        <f>+Tab_Clients[[#This Row],[Client_Name]]</f>
        <v>Isha Reddy</v>
      </c>
      <c r="F791" s="27" t="str">
        <f>_xlfn.XLOOKUP(Ventes[[#This Row],[Client_Name]],Tab_Clients[Client_Name],Tab_Clients[Customer Type],"Nouveau")</f>
        <v>Normal</v>
      </c>
      <c r="G791" s="28">
        <v>2</v>
      </c>
      <c r="H791" s="6">
        <f>_xlfn.XLOOKUP(Ventes[[#This Row],[Product_Name]],Tab_Produits[Product_Line],Tab_Produits[Coût_Unitaire],"0")</f>
        <v>74.69</v>
      </c>
      <c r="I791" s="2">
        <f t="shared" si="25"/>
        <v>149.38</v>
      </c>
      <c r="J791" s="2">
        <f>IF(AND(WORKDAY(Ventes[[#This Row],[Sale_Date]],2)&gt;=5,Ventes[[#This Row],[Quantity]]&gt;=7,+Ventes[[#This Row],[Customer Type]]="Member"),-Ventes[[#This Row],[Prix_Vente]]*TX_Remise,0)</f>
        <v>0</v>
      </c>
      <c r="K791" s="2">
        <f>IF(AND(WEEKDAY(Ventes[[#This Row],[Sale_Date]],2)=7, Ventes[[#This Row],[Product_Price]]&gt;7), Ventes[[#This Row],[Prix_Vente]]*TauxMaj, 0)</f>
        <v>0</v>
      </c>
      <c r="L791" s="2">
        <f>SUM(Ventes[[#This Row],[Prix_Vente]:[Majoration]])</f>
        <v>149.38</v>
      </c>
      <c r="M791" s="2">
        <f xml:space="preserve"> Ventes[[#This Row],[Prix de Vente HT]]*Tx_TVA</f>
        <v>28.755649999999999</v>
      </c>
      <c r="N791" s="2">
        <f>+Ventes[[#This Row],[Prix de Vente HT]]+Ventes[[#This Row],[Montant TVA]]</f>
        <v>178.13565</v>
      </c>
    </row>
    <row r="792" spans="1:14">
      <c r="A792" t="str">
        <f>IF(Ventes[[#This Row],[Sale_Date]]=Ventes[[#This Row],[Sale_Date]],"ID_V "&amp;TEXT(B792,"YYYY MMDD")&amp;"-"&amp;TEXT(ROW(),"000"),"ID…")</f>
        <v>ID_V YYYY 06DD-792</v>
      </c>
      <c r="B792" s="26">
        <f t="shared" si="24"/>
        <v>45444</v>
      </c>
      <c r="C792" t="str">
        <f>_xlfn.XLOOKUP(Ventes[[#This Row],[Product_Name]],Tab_Produits[Product_Line],Tab_Produits[ID_Product],"Choisir Votre Produit")</f>
        <v>ID_P Foo 0004</v>
      </c>
      <c r="D792" s="27" t="s">
        <v>513</v>
      </c>
      <c r="E792" s="27" t="str">
        <f>+Tab_Clients[[#This Row],[Client_Name]]</f>
        <v>Karan Kumar</v>
      </c>
      <c r="F792" s="27" t="str">
        <f>_xlfn.XLOOKUP(Ventes[[#This Row],[Client_Name]],Tab_Clients[Client_Name],Tab_Clients[Customer Type],"Nouveau")</f>
        <v>Member</v>
      </c>
      <c r="G792" s="28">
        <v>10</v>
      </c>
      <c r="H792" s="6">
        <f>_xlfn.XLOOKUP(Ventes[[#This Row],[Product_Name]],Tab_Produits[Product_Line],Tab_Produits[Coût_Unitaire],"0")</f>
        <v>54.84</v>
      </c>
      <c r="I792" s="2">
        <f t="shared" si="25"/>
        <v>548.40000000000009</v>
      </c>
      <c r="J792" s="2">
        <f>IF(AND(WORKDAY(Ventes[[#This Row],[Sale_Date]],2)&gt;=5,Ventes[[#This Row],[Quantity]]&gt;=7,+Ventes[[#This Row],[Customer Type]]="Member"),-Ventes[[#This Row],[Prix_Vente]]*TX_Remise,0)</f>
        <v>-137.10000000000002</v>
      </c>
      <c r="K792" s="2">
        <f>IF(AND(WEEKDAY(Ventes[[#This Row],[Sale_Date]],2)=7, Ventes[[#This Row],[Product_Price]]&gt;7), Ventes[[#This Row],[Prix_Vente]]*TauxMaj, 0)</f>
        <v>0</v>
      </c>
      <c r="L792" s="2">
        <f>SUM(Ventes[[#This Row],[Prix_Vente]:[Majoration]])</f>
        <v>411.30000000000007</v>
      </c>
      <c r="M792" s="2">
        <f xml:space="preserve"> Ventes[[#This Row],[Prix de Vente HT]]*Tx_TVA</f>
        <v>79.17525000000002</v>
      </c>
      <c r="N792" s="2">
        <f>+Ventes[[#This Row],[Prix de Vente HT]]+Ventes[[#This Row],[Montant TVA]]</f>
        <v>490.47525000000007</v>
      </c>
    </row>
    <row r="793" spans="1:14">
      <c r="A793" t="str">
        <f>IF(Ventes[[#This Row],[Sale_Date]]=Ventes[[#This Row],[Sale_Date]],"ID_V "&amp;TEXT(B793,"YYYY MMDD")&amp;"-"&amp;TEXT(ROW(),"000"),"ID…")</f>
        <v>ID_V YYYY 06DD-793</v>
      </c>
      <c r="B793" s="26">
        <f t="shared" si="24"/>
        <v>45444</v>
      </c>
      <c r="C793" t="str">
        <f>_xlfn.XLOOKUP(Ventes[[#This Row],[Product_Name]],Tab_Produits[Product_Line],Tab_Produits[ID_Product],"Choisir Votre Produit")</f>
        <v>ID_P Hom 0003</v>
      </c>
      <c r="D793" s="27" t="s">
        <v>512</v>
      </c>
      <c r="E793" s="27" t="str">
        <f>+Tab_Clients[[#This Row],[Client_Name]]</f>
        <v>Aarav Patel</v>
      </c>
      <c r="F793" s="27" t="str">
        <f>_xlfn.XLOOKUP(Ventes[[#This Row],[Client_Name]],Tab_Clients[Client_Name],Tab_Clients[Customer Type],"Nouveau")</f>
        <v>Member</v>
      </c>
      <c r="G793" s="28">
        <v>7</v>
      </c>
      <c r="H793" s="6">
        <f>_xlfn.XLOOKUP(Ventes[[#This Row],[Product_Name]],Tab_Produits[Product_Line],Tab_Produits[Coût_Unitaire],"0")</f>
        <v>73.56</v>
      </c>
      <c r="I793" s="2">
        <f t="shared" si="25"/>
        <v>514.92000000000007</v>
      </c>
      <c r="J793" s="2">
        <f>IF(AND(WORKDAY(Ventes[[#This Row],[Sale_Date]],2)&gt;=5,Ventes[[#This Row],[Quantity]]&gt;=7,+Ventes[[#This Row],[Customer Type]]="Member"),-Ventes[[#This Row],[Prix_Vente]]*TX_Remise,0)</f>
        <v>-128.73000000000002</v>
      </c>
      <c r="K793" s="2">
        <f>IF(AND(WEEKDAY(Ventes[[#This Row],[Sale_Date]],2)=7, Ventes[[#This Row],[Product_Price]]&gt;7), Ventes[[#This Row],[Prix_Vente]]*TauxMaj, 0)</f>
        <v>0</v>
      </c>
      <c r="L793" s="2">
        <f>SUM(Ventes[[#This Row],[Prix_Vente]:[Majoration]])</f>
        <v>386.19000000000005</v>
      </c>
      <c r="M793" s="2">
        <f xml:space="preserve"> Ventes[[#This Row],[Prix de Vente HT]]*Tx_TVA</f>
        <v>74.341575000000006</v>
      </c>
      <c r="N793" s="2">
        <f>+Ventes[[#This Row],[Prix de Vente HT]]+Ventes[[#This Row],[Montant TVA]]</f>
        <v>460.53157500000009</v>
      </c>
    </row>
    <row r="794" spans="1:14">
      <c r="A794" t="str">
        <f>IF(Ventes[[#This Row],[Sale_Date]]=Ventes[[#This Row],[Sale_Date]],"ID_V "&amp;TEXT(B794,"YYYY MMDD")&amp;"-"&amp;TEXT(ROW(),"000"),"ID…")</f>
        <v>ID_V YYYY 06DD-794</v>
      </c>
      <c r="B794" s="26">
        <f t="shared" si="24"/>
        <v>45445</v>
      </c>
      <c r="C794" t="str">
        <f>_xlfn.XLOOKUP(Ventes[[#This Row],[Product_Name]],Tab_Produits[Product_Line],Tab_Produits[ID_Product],"Choisir Votre Produit")</f>
        <v>ID_P Hea 0001</v>
      </c>
      <c r="D794" s="27" t="s">
        <v>510</v>
      </c>
      <c r="E794" s="27" t="str">
        <f>+Tab_Clients[[#This Row],[Client_Name]]</f>
        <v>Neha Reddy</v>
      </c>
      <c r="F794" s="27" t="str">
        <f>_xlfn.XLOOKUP(Ventes[[#This Row],[Client_Name]],Tab_Clients[Client_Name],Tab_Clients[Customer Type],"Nouveau")</f>
        <v>Member</v>
      </c>
      <c r="G794" s="28">
        <v>2</v>
      </c>
      <c r="H794" s="6">
        <f>_xlfn.XLOOKUP(Ventes[[#This Row],[Product_Name]],Tab_Produits[Product_Line],Tab_Produits[Coût_Unitaire],"0")</f>
        <v>74.69</v>
      </c>
      <c r="I794" s="2">
        <f t="shared" si="25"/>
        <v>149.38</v>
      </c>
      <c r="J794" s="2">
        <f>IF(AND(WORKDAY(Ventes[[#This Row],[Sale_Date]],2)&gt;=5,Ventes[[#This Row],[Quantity]]&gt;=7,+Ventes[[#This Row],[Customer Type]]="Member"),-Ventes[[#This Row],[Prix_Vente]]*TX_Remise,0)</f>
        <v>0</v>
      </c>
      <c r="K794" s="2">
        <f>IF(AND(WEEKDAY(Ventes[[#This Row],[Sale_Date]],2)=7, Ventes[[#This Row],[Product_Price]]&gt;7), Ventes[[#This Row],[Prix_Vente]]*TauxMaj, 0)</f>
        <v>2.9876</v>
      </c>
      <c r="L794" s="2">
        <f>SUM(Ventes[[#This Row],[Prix_Vente]:[Majoration]])</f>
        <v>152.36759999999998</v>
      </c>
      <c r="M794" s="2">
        <f xml:space="preserve"> Ventes[[#This Row],[Prix de Vente HT]]*Tx_TVA</f>
        <v>29.330762999999997</v>
      </c>
      <c r="N794" s="2">
        <f>+Ventes[[#This Row],[Prix de Vente HT]]+Ventes[[#This Row],[Montant TVA]]</f>
        <v>181.69836299999997</v>
      </c>
    </row>
    <row r="795" spans="1:14">
      <c r="A795" t="str">
        <f>IF(Ventes[[#This Row],[Sale_Date]]=Ventes[[#This Row],[Sale_Date]],"ID_V "&amp;TEXT(B795,"YYYY MMDD")&amp;"-"&amp;TEXT(ROW(),"000"),"ID…")</f>
        <v>ID_V YYYY 06DD-795</v>
      </c>
      <c r="B795" s="26">
        <f t="shared" si="24"/>
        <v>45445</v>
      </c>
      <c r="C795" t="str">
        <f>_xlfn.XLOOKUP(Ventes[[#This Row],[Product_Name]],Tab_Produits[Product_Line],Tab_Produits[ID_Product],"Choisir Votre Produit")</f>
        <v>ID_P Ele 0002</v>
      </c>
      <c r="D795" s="27" t="s">
        <v>511</v>
      </c>
      <c r="E795" s="27" t="str">
        <f>+Tab_Clients[[#This Row],[Client_Name]]</f>
        <v>Isha Kumar</v>
      </c>
      <c r="F795" s="27" t="str">
        <f>_xlfn.XLOOKUP(Ventes[[#This Row],[Client_Name]],Tab_Clients[Client_Name],Tab_Clients[Customer Type],"Nouveau")</f>
        <v>Normal</v>
      </c>
      <c r="G795" s="28">
        <v>5</v>
      </c>
      <c r="H795" s="6">
        <f>_xlfn.XLOOKUP(Ventes[[#This Row],[Product_Name]],Tab_Produits[Product_Line],Tab_Produits[Coût_Unitaire],"0")</f>
        <v>15.28</v>
      </c>
      <c r="I795" s="2">
        <f t="shared" si="25"/>
        <v>76.399999999999991</v>
      </c>
      <c r="J795" s="2">
        <f>IF(AND(WORKDAY(Ventes[[#This Row],[Sale_Date]],2)&gt;=5,Ventes[[#This Row],[Quantity]]&gt;=7,+Ventes[[#This Row],[Customer Type]]="Member"),-Ventes[[#This Row],[Prix_Vente]]*TX_Remise,0)</f>
        <v>0</v>
      </c>
      <c r="K795" s="2">
        <f>IF(AND(WEEKDAY(Ventes[[#This Row],[Sale_Date]],2)=7, Ventes[[#This Row],[Product_Price]]&gt;7), Ventes[[#This Row],[Prix_Vente]]*TauxMaj, 0)</f>
        <v>1.5279999999999998</v>
      </c>
      <c r="L795" s="2">
        <f>SUM(Ventes[[#This Row],[Prix_Vente]:[Majoration]])</f>
        <v>77.927999999999997</v>
      </c>
      <c r="M795" s="2">
        <f xml:space="preserve"> Ventes[[#This Row],[Prix de Vente HT]]*Tx_TVA</f>
        <v>15.001139999999999</v>
      </c>
      <c r="N795" s="2">
        <f>+Ventes[[#This Row],[Prix de Vente HT]]+Ventes[[#This Row],[Montant TVA]]</f>
        <v>92.92913999999999</v>
      </c>
    </row>
    <row r="796" spans="1:14">
      <c r="A796" t="str">
        <f>IF(Ventes[[#This Row],[Sale_Date]]=Ventes[[#This Row],[Sale_Date]],"ID_V "&amp;TEXT(B796,"YYYY MMDD")&amp;"-"&amp;TEXT(ROW(),"000"),"ID…")</f>
        <v>ID_V YYYY 06DD-796</v>
      </c>
      <c r="B796" s="26">
        <f t="shared" si="24"/>
        <v>45445</v>
      </c>
      <c r="C796" t="str">
        <f>_xlfn.XLOOKUP(Ventes[[#This Row],[Product_Name]],Tab_Produits[Product_Line],Tab_Produits[ID_Product],"Choisir Votre Produit")</f>
        <v>ID_P Ele 0002</v>
      </c>
      <c r="D796" s="27" t="s">
        <v>511</v>
      </c>
      <c r="E796" s="27" t="str">
        <f>+Tab_Clients[[#This Row],[Client_Name]]</f>
        <v>Isha Singh</v>
      </c>
      <c r="F796" s="27" t="str">
        <f>_xlfn.XLOOKUP(Ventes[[#This Row],[Client_Name]],Tab_Clients[Client_Name],Tab_Clients[Customer Type],"Nouveau")</f>
        <v>Member</v>
      </c>
      <c r="G796" s="28">
        <v>7</v>
      </c>
      <c r="H796" s="6">
        <f>_xlfn.XLOOKUP(Ventes[[#This Row],[Product_Name]],Tab_Produits[Product_Line],Tab_Produits[Coût_Unitaire],"0")</f>
        <v>15.28</v>
      </c>
      <c r="I796" s="2">
        <f t="shared" si="25"/>
        <v>106.96</v>
      </c>
      <c r="J796" s="2">
        <f>IF(AND(WORKDAY(Ventes[[#This Row],[Sale_Date]],2)&gt;=5,Ventes[[#This Row],[Quantity]]&gt;=7,+Ventes[[#This Row],[Customer Type]]="Member"),-Ventes[[#This Row],[Prix_Vente]]*TX_Remise,0)</f>
        <v>-26.74</v>
      </c>
      <c r="K796" s="2">
        <f>IF(AND(WEEKDAY(Ventes[[#This Row],[Sale_Date]],2)=7, Ventes[[#This Row],[Product_Price]]&gt;7), Ventes[[#This Row],[Prix_Vente]]*TauxMaj, 0)</f>
        <v>2.1391999999999998</v>
      </c>
      <c r="L796" s="2">
        <f>SUM(Ventes[[#This Row],[Prix_Vente]:[Majoration]])</f>
        <v>82.359200000000001</v>
      </c>
      <c r="M796" s="2">
        <f xml:space="preserve"> Ventes[[#This Row],[Prix de Vente HT]]*Tx_TVA</f>
        <v>15.854146</v>
      </c>
      <c r="N796" s="2">
        <f>+Ventes[[#This Row],[Prix de Vente HT]]+Ventes[[#This Row],[Montant TVA]]</f>
        <v>98.213346000000001</v>
      </c>
    </row>
    <row r="797" spans="1:14">
      <c r="A797" t="str">
        <f>IF(Ventes[[#This Row],[Sale_Date]]=Ventes[[#This Row],[Sale_Date]],"ID_V "&amp;TEXT(B797,"YYYY MMDD")&amp;"-"&amp;TEXT(ROW(),"000"),"ID…")</f>
        <v>ID_V YYYY 06DD-797</v>
      </c>
      <c r="B797" s="26">
        <f t="shared" si="24"/>
        <v>45445</v>
      </c>
      <c r="C797" t="str">
        <f>_xlfn.XLOOKUP(Ventes[[#This Row],[Product_Name]],Tab_Produits[Product_Line],Tab_Produits[ID_Product],"Choisir Votre Produit")</f>
        <v>ID_P Spo 0006</v>
      </c>
      <c r="D797" s="27" t="s">
        <v>515</v>
      </c>
      <c r="E797" s="27" t="str">
        <f>+Tab_Clients[[#This Row],[Client_Name]]</f>
        <v>Raj Rao</v>
      </c>
      <c r="F797" s="27" t="str">
        <f>_xlfn.XLOOKUP(Ventes[[#This Row],[Client_Name]],Tab_Clients[Client_Name],Tab_Clients[Customer Type],"Nouveau")</f>
        <v>Normal</v>
      </c>
      <c r="G797" s="28">
        <v>4</v>
      </c>
      <c r="H797" s="6">
        <f>_xlfn.XLOOKUP(Ventes[[#This Row],[Product_Name]],Tab_Produits[Product_Line],Tab_Produits[Coût_Unitaire],"0")</f>
        <v>93.72</v>
      </c>
      <c r="I797" s="2">
        <f t="shared" si="25"/>
        <v>374.88</v>
      </c>
      <c r="J797" s="2">
        <f>IF(AND(WORKDAY(Ventes[[#This Row],[Sale_Date]],2)&gt;=5,Ventes[[#This Row],[Quantity]]&gt;=7,+Ventes[[#This Row],[Customer Type]]="Member"),-Ventes[[#This Row],[Prix_Vente]]*TX_Remise,0)</f>
        <v>0</v>
      </c>
      <c r="K797" s="2">
        <f>IF(AND(WEEKDAY(Ventes[[#This Row],[Sale_Date]],2)=7, Ventes[[#This Row],[Product_Price]]&gt;7), Ventes[[#This Row],[Prix_Vente]]*TauxMaj, 0)</f>
        <v>7.4976000000000003</v>
      </c>
      <c r="L797" s="2">
        <f>SUM(Ventes[[#This Row],[Prix_Vente]:[Majoration]])</f>
        <v>382.37759999999997</v>
      </c>
      <c r="M797" s="2">
        <f xml:space="preserve"> Ventes[[#This Row],[Prix de Vente HT]]*Tx_TVA</f>
        <v>73.607687999999996</v>
      </c>
      <c r="N797" s="2">
        <f>+Ventes[[#This Row],[Prix de Vente HT]]+Ventes[[#This Row],[Montant TVA]]</f>
        <v>455.98528799999997</v>
      </c>
    </row>
    <row r="798" spans="1:14">
      <c r="A798" t="str">
        <f>IF(Ventes[[#This Row],[Sale_Date]]=Ventes[[#This Row],[Sale_Date]],"ID_V "&amp;TEXT(B798,"YYYY MMDD")&amp;"-"&amp;TEXT(ROW(),"000"),"ID…")</f>
        <v>ID_V YYYY 06DD-798</v>
      </c>
      <c r="B798" s="26">
        <f t="shared" si="24"/>
        <v>45446</v>
      </c>
      <c r="C798" t="str">
        <f>_xlfn.XLOOKUP(Ventes[[#This Row],[Product_Name]],Tab_Produits[Product_Line],Tab_Produits[ID_Product],"Choisir Votre Produit")</f>
        <v>ID_P Foo 0004</v>
      </c>
      <c r="D798" s="27" t="s">
        <v>513</v>
      </c>
      <c r="E798" s="27" t="str">
        <f>+Tab_Clients[[#This Row],[Client_Name]]</f>
        <v>Vikram Patel</v>
      </c>
      <c r="F798" s="27" t="str">
        <f>_xlfn.XLOOKUP(Ventes[[#This Row],[Client_Name]],Tab_Clients[Client_Name],Tab_Clients[Customer Type],"Nouveau")</f>
        <v>Normal</v>
      </c>
      <c r="G798" s="28">
        <v>4</v>
      </c>
      <c r="H798" s="6">
        <f>_xlfn.XLOOKUP(Ventes[[#This Row],[Product_Name]],Tab_Produits[Product_Line],Tab_Produits[Coût_Unitaire],"0")</f>
        <v>54.84</v>
      </c>
      <c r="I798" s="2">
        <f t="shared" si="25"/>
        <v>219.36</v>
      </c>
      <c r="J798" s="2">
        <f>IF(AND(WORKDAY(Ventes[[#This Row],[Sale_Date]],2)&gt;=5,Ventes[[#This Row],[Quantity]]&gt;=7,+Ventes[[#This Row],[Customer Type]]="Member"),-Ventes[[#This Row],[Prix_Vente]]*TX_Remise,0)</f>
        <v>0</v>
      </c>
      <c r="K798" s="2">
        <f>IF(AND(WEEKDAY(Ventes[[#This Row],[Sale_Date]],2)=7, Ventes[[#This Row],[Product_Price]]&gt;7), Ventes[[#This Row],[Prix_Vente]]*TauxMaj, 0)</f>
        <v>0</v>
      </c>
      <c r="L798" s="2">
        <f>SUM(Ventes[[#This Row],[Prix_Vente]:[Majoration]])</f>
        <v>219.36</v>
      </c>
      <c r="M798" s="2">
        <f xml:space="preserve"> Ventes[[#This Row],[Prix de Vente HT]]*Tx_TVA</f>
        <v>42.226800000000004</v>
      </c>
      <c r="N798" s="2">
        <f>+Ventes[[#This Row],[Prix de Vente HT]]+Ventes[[#This Row],[Montant TVA]]</f>
        <v>261.58680000000004</v>
      </c>
    </row>
    <row r="799" spans="1:14">
      <c r="A799" t="str">
        <f>IF(Ventes[[#This Row],[Sale_Date]]=Ventes[[#This Row],[Sale_Date]],"ID_V "&amp;TEXT(B799,"YYYY MMDD")&amp;"-"&amp;TEXT(ROW(),"000"),"ID…")</f>
        <v>ID_V YYYY 06DD-799</v>
      </c>
      <c r="B799" s="26">
        <f t="shared" si="24"/>
        <v>45446</v>
      </c>
      <c r="C799" t="str">
        <f>_xlfn.XLOOKUP(Ventes[[#This Row],[Product_Name]],Tab_Produits[Product_Line],Tab_Produits[ID_Product],"Choisir Votre Produit")</f>
        <v>ID_P Hom 0003</v>
      </c>
      <c r="D799" s="27" t="s">
        <v>512</v>
      </c>
      <c r="E799" s="27" t="str">
        <f>+Tab_Clients[[#This Row],[Client_Name]]</f>
        <v>Raj Kapoor</v>
      </c>
      <c r="F799" s="27" t="str">
        <f>_xlfn.XLOOKUP(Ventes[[#This Row],[Client_Name]],Tab_Clients[Client_Name],Tab_Clients[Customer Type],"Nouveau")</f>
        <v>Normal</v>
      </c>
      <c r="G799" s="28">
        <v>2</v>
      </c>
      <c r="H799" s="6">
        <f>_xlfn.XLOOKUP(Ventes[[#This Row],[Product_Name]],Tab_Produits[Product_Line],Tab_Produits[Coût_Unitaire],"0")</f>
        <v>73.56</v>
      </c>
      <c r="I799" s="2">
        <f t="shared" si="25"/>
        <v>147.12</v>
      </c>
      <c r="J799" s="2">
        <f>IF(AND(WORKDAY(Ventes[[#This Row],[Sale_Date]],2)&gt;=5,Ventes[[#This Row],[Quantity]]&gt;=7,+Ventes[[#This Row],[Customer Type]]="Member"),-Ventes[[#This Row],[Prix_Vente]]*TX_Remise,0)</f>
        <v>0</v>
      </c>
      <c r="K799" s="2">
        <f>IF(AND(WEEKDAY(Ventes[[#This Row],[Sale_Date]],2)=7, Ventes[[#This Row],[Product_Price]]&gt;7), Ventes[[#This Row],[Prix_Vente]]*TauxMaj, 0)</f>
        <v>0</v>
      </c>
      <c r="L799" s="2">
        <f>SUM(Ventes[[#This Row],[Prix_Vente]:[Majoration]])</f>
        <v>147.12</v>
      </c>
      <c r="M799" s="2">
        <f xml:space="preserve"> Ventes[[#This Row],[Prix de Vente HT]]*Tx_TVA</f>
        <v>28.320600000000002</v>
      </c>
      <c r="N799" s="2">
        <f>+Ventes[[#This Row],[Prix de Vente HT]]+Ventes[[#This Row],[Montant TVA]]</f>
        <v>175.44060000000002</v>
      </c>
    </row>
    <row r="800" spans="1:14">
      <c r="A800" t="str">
        <f>IF(Ventes[[#This Row],[Sale_Date]]=Ventes[[#This Row],[Sale_Date]],"ID_V "&amp;TEXT(B800,"YYYY MMDD")&amp;"-"&amp;TEXT(ROW(),"000"),"ID…")</f>
        <v>ID_V YYYY 06DD-800</v>
      </c>
      <c r="B800" s="26">
        <f t="shared" si="24"/>
        <v>45446</v>
      </c>
      <c r="C800" t="str">
        <f>_xlfn.XLOOKUP(Ventes[[#This Row],[Product_Name]],Tab_Produits[Product_Line],Tab_Produits[ID_Product],"Choisir Votre Produit")</f>
        <v>ID_P Hom 0003</v>
      </c>
      <c r="D800" s="27" t="s">
        <v>512</v>
      </c>
      <c r="E800" s="27" t="str">
        <f>+Tab_Clients[[#This Row],[Client_Name]]</f>
        <v>Aarav Banerjee</v>
      </c>
      <c r="F800" s="27" t="str">
        <f>_xlfn.XLOOKUP(Ventes[[#This Row],[Client_Name]],Tab_Clients[Client_Name],Tab_Clients[Customer Type],"Nouveau")</f>
        <v>Member</v>
      </c>
      <c r="G800" s="28">
        <v>3</v>
      </c>
      <c r="H800" s="6">
        <f>_xlfn.XLOOKUP(Ventes[[#This Row],[Product_Name]],Tab_Produits[Product_Line],Tab_Produits[Coût_Unitaire],"0")</f>
        <v>73.56</v>
      </c>
      <c r="I800" s="2">
        <f t="shared" si="25"/>
        <v>220.68</v>
      </c>
      <c r="J800" s="2">
        <f>IF(AND(WORKDAY(Ventes[[#This Row],[Sale_Date]],2)&gt;=5,Ventes[[#This Row],[Quantity]]&gt;=7,+Ventes[[#This Row],[Customer Type]]="Member"),-Ventes[[#This Row],[Prix_Vente]]*TX_Remise,0)</f>
        <v>0</v>
      </c>
      <c r="K800" s="2">
        <f>IF(AND(WEEKDAY(Ventes[[#This Row],[Sale_Date]],2)=7, Ventes[[#This Row],[Product_Price]]&gt;7), Ventes[[#This Row],[Prix_Vente]]*TauxMaj, 0)</f>
        <v>0</v>
      </c>
      <c r="L800" s="2">
        <f>SUM(Ventes[[#This Row],[Prix_Vente]:[Majoration]])</f>
        <v>220.68</v>
      </c>
      <c r="M800" s="2">
        <f xml:space="preserve"> Ventes[[#This Row],[Prix de Vente HT]]*Tx_TVA</f>
        <v>42.480900000000005</v>
      </c>
      <c r="N800" s="2">
        <f>+Ventes[[#This Row],[Prix de Vente HT]]+Ventes[[#This Row],[Montant TVA]]</f>
        <v>263.16090000000003</v>
      </c>
    </row>
    <row r="801" spans="1:14">
      <c r="A801" t="str">
        <f>IF(Ventes[[#This Row],[Sale_Date]]=Ventes[[#This Row],[Sale_Date]],"ID_V "&amp;TEXT(B801,"YYYY MMDD")&amp;"-"&amp;TEXT(ROW(),"000"),"ID…")</f>
        <v>ID_V YYYY 06DD-801</v>
      </c>
      <c r="B801" s="26">
        <f t="shared" si="24"/>
        <v>45446</v>
      </c>
      <c r="C801" t="str">
        <f>_xlfn.XLOOKUP(Ventes[[#This Row],[Product_Name]],Tab_Produits[Product_Line],Tab_Produits[ID_Product],"Choisir Votre Produit")</f>
        <v>ID_P Hea 0001</v>
      </c>
      <c r="D801" s="27" t="s">
        <v>510</v>
      </c>
      <c r="E801" s="27" t="str">
        <f>+Tab_Clients[[#This Row],[Client_Name]]</f>
        <v>Aditya Chopra</v>
      </c>
      <c r="F801" s="27" t="str">
        <f>_xlfn.XLOOKUP(Ventes[[#This Row],[Client_Name]],Tab_Clients[Client_Name],Tab_Clients[Customer Type],"Nouveau")</f>
        <v>Member</v>
      </c>
      <c r="G801" s="28">
        <v>3</v>
      </c>
      <c r="H801" s="6">
        <f>_xlfn.XLOOKUP(Ventes[[#This Row],[Product_Name]],Tab_Produits[Product_Line],Tab_Produits[Coût_Unitaire],"0")</f>
        <v>74.69</v>
      </c>
      <c r="I801" s="2">
        <f t="shared" si="25"/>
        <v>224.07</v>
      </c>
      <c r="J801" s="2">
        <f>IF(AND(WORKDAY(Ventes[[#This Row],[Sale_Date]],2)&gt;=5,Ventes[[#This Row],[Quantity]]&gt;=7,+Ventes[[#This Row],[Customer Type]]="Member"),-Ventes[[#This Row],[Prix_Vente]]*TX_Remise,0)</f>
        <v>0</v>
      </c>
      <c r="K801" s="2">
        <f>IF(AND(WEEKDAY(Ventes[[#This Row],[Sale_Date]],2)=7, Ventes[[#This Row],[Product_Price]]&gt;7), Ventes[[#This Row],[Prix_Vente]]*TauxMaj, 0)</f>
        <v>0</v>
      </c>
      <c r="L801" s="2">
        <f>SUM(Ventes[[#This Row],[Prix_Vente]:[Majoration]])</f>
        <v>224.07</v>
      </c>
      <c r="M801" s="2">
        <f xml:space="preserve"> Ventes[[#This Row],[Prix de Vente HT]]*Tx_TVA</f>
        <v>43.133474999999997</v>
      </c>
      <c r="N801" s="2">
        <f>+Ventes[[#This Row],[Prix de Vente HT]]+Ventes[[#This Row],[Montant TVA]]</f>
        <v>267.20347499999997</v>
      </c>
    </row>
    <row r="802" spans="1:14">
      <c r="A802" t="str">
        <f>IF(Ventes[[#This Row],[Sale_Date]]=Ventes[[#This Row],[Sale_Date]],"ID_V "&amp;TEXT(B802,"YYYY MMDD")&amp;"-"&amp;TEXT(ROW(),"000"),"ID…")</f>
        <v>ID_V YYYY 06DD-802</v>
      </c>
      <c r="B802" s="26">
        <f t="shared" si="24"/>
        <v>45447</v>
      </c>
      <c r="C802" t="str">
        <f>_xlfn.XLOOKUP(Ventes[[#This Row],[Product_Name]],Tab_Produits[Product_Line],Tab_Produits[ID_Product],"Choisir Votre Produit")</f>
        <v>ID_P Ele 0002</v>
      </c>
      <c r="D802" s="27" t="s">
        <v>511</v>
      </c>
      <c r="E802" s="27" t="str">
        <f>+Tab_Clients[[#This Row],[Client_Name]]</f>
        <v>Lakshmi Sharma</v>
      </c>
      <c r="F802" s="27" t="str">
        <f>_xlfn.XLOOKUP(Ventes[[#This Row],[Client_Name]],Tab_Clients[Client_Name],Tab_Clients[Customer Type],"Nouveau")</f>
        <v>Member</v>
      </c>
      <c r="G802" s="28">
        <v>4</v>
      </c>
      <c r="H802" s="6">
        <f>_xlfn.XLOOKUP(Ventes[[#This Row],[Product_Name]],Tab_Produits[Product_Line],Tab_Produits[Coût_Unitaire],"0")</f>
        <v>15.28</v>
      </c>
      <c r="I802" s="2">
        <f t="shared" si="25"/>
        <v>61.12</v>
      </c>
      <c r="J802" s="2">
        <f>IF(AND(WORKDAY(Ventes[[#This Row],[Sale_Date]],2)&gt;=5,Ventes[[#This Row],[Quantity]]&gt;=7,+Ventes[[#This Row],[Customer Type]]="Member"),-Ventes[[#This Row],[Prix_Vente]]*TX_Remise,0)</f>
        <v>0</v>
      </c>
      <c r="K802" s="2">
        <f>IF(AND(WEEKDAY(Ventes[[#This Row],[Sale_Date]],2)=7, Ventes[[#This Row],[Product_Price]]&gt;7), Ventes[[#This Row],[Prix_Vente]]*TauxMaj, 0)</f>
        <v>0</v>
      </c>
      <c r="L802" s="2">
        <f>SUM(Ventes[[#This Row],[Prix_Vente]:[Majoration]])</f>
        <v>61.12</v>
      </c>
      <c r="M802" s="2">
        <f xml:space="preserve"> Ventes[[#This Row],[Prix de Vente HT]]*Tx_TVA</f>
        <v>11.765599999999999</v>
      </c>
      <c r="N802" s="2">
        <f>+Ventes[[#This Row],[Prix de Vente HT]]+Ventes[[#This Row],[Montant TVA]]</f>
        <v>72.885599999999997</v>
      </c>
    </row>
    <row r="803" spans="1:14">
      <c r="A803" t="str">
        <f>IF(Ventes[[#This Row],[Sale_Date]]=Ventes[[#This Row],[Sale_Date]],"ID_V "&amp;TEXT(B803,"YYYY MMDD")&amp;"-"&amp;TEXT(ROW(),"000"),"ID…")</f>
        <v>ID_V YYYY 06DD-803</v>
      </c>
      <c r="B803" s="26">
        <f t="shared" si="24"/>
        <v>45447</v>
      </c>
      <c r="C803" t="str">
        <f>_xlfn.XLOOKUP(Ventes[[#This Row],[Product_Name]],Tab_Produits[Product_Line],Tab_Produits[ID_Product],"Choisir Votre Produit")</f>
        <v>ID_P Ele 0002</v>
      </c>
      <c r="D803" s="27" t="s">
        <v>511</v>
      </c>
      <c r="E803" s="27" t="str">
        <f>+Tab_Clients[[#This Row],[Client_Name]]</f>
        <v>Kavya Bansal</v>
      </c>
      <c r="F803" s="27" t="str">
        <f>_xlfn.XLOOKUP(Ventes[[#This Row],[Client_Name]],Tab_Clients[Client_Name],Tab_Clients[Customer Type],"Nouveau")</f>
        <v>Normal</v>
      </c>
      <c r="G803" s="28">
        <v>10</v>
      </c>
      <c r="H803" s="6">
        <f>_xlfn.XLOOKUP(Ventes[[#This Row],[Product_Name]],Tab_Produits[Product_Line],Tab_Produits[Coût_Unitaire],"0")</f>
        <v>15.28</v>
      </c>
      <c r="I803" s="2">
        <f t="shared" si="25"/>
        <v>152.79999999999998</v>
      </c>
      <c r="J803" s="2">
        <f>IF(AND(WORKDAY(Ventes[[#This Row],[Sale_Date]],2)&gt;=5,Ventes[[#This Row],[Quantity]]&gt;=7,+Ventes[[#This Row],[Customer Type]]="Member"),-Ventes[[#This Row],[Prix_Vente]]*TX_Remise,0)</f>
        <v>0</v>
      </c>
      <c r="K803" s="2">
        <f>IF(AND(WEEKDAY(Ventes[[#This Row],[Sale_Date]],2)=7, Ventes[[#This Row],[Product_Price]]&gt;7), Ventes[[#This Row],[Prix_Vente]]*TauxMaj, 0)</f>
        <v>0</v>
      </c>
      <c r="L803" s="2">
        <f>SUM(Ventes[[#This Row],[Prix_Vente]:[Majoration]])</f>
        <v>152.79999999999998</v>
      </c>
      <c r="M803" s="2">
        <f xml:space="preserve"> Ventes[[#This Row],[Prix de Vente HT]]*Tx_TVA</f>
        <v>29.413999999999998</v>
      </c>
      <c r="N803" s="2">
        <f>+Ventes[[#This Row],[Prix de Vente HT]]+Ventes[[#This Row],[Montant TVA]]</f>
        <v>182.21399999999997</v>
      </c>
    </row>
    <row r="804" spans="1:14">
      <c r="A804" t="str">
        <f>IF(Ventes[[#This Row],[Sale_Date]]=Ventes[[#This Row],[Sale_Date]],"ID_V "&amp;TEXT(B804,"YYYY MMDD")&amp;"-"&amp;TEXT(ROW(),"000"),"ID…")</f>
        <v>ID_V YYYY 06DD-804</v>
      </c>
      <c r="B804" s="26">
        <f t="shared" si="24"/>
        <v>45447</v>
      </c>
      <c r="C804" t="str">
        <f>_xlfn.XLOOKUP(Ventes[[#This Row],[Product_Name]],Tab_Produits[Product_Line],Tab_Produits[ID_Product],"Choisir Votre Produit")</f>
        <v>ID_P Spo 0006</v>
      </c>
      <c r="D804" s="27" t="s">
        <v>515</v>
      </c>
      <c r="E804" s="27" t="str">
        <f>+Tab_Clients[[#This Row],[Client_Name]]</f>
        <v>Krishna Agarwal</v>
      </c>
      <c r="F804" s="27" t="str">
        <f>_xlfn.XLOOKUP(Ventes[[#This Row],[Client_Name]],Tab_Clients[Client_Name],Tab_Clients[Customer Type],"Nouveau")</f>
        <v>Member</v>
      </c>
      <c r="G804" s="28">
        <v>5</v>
      </c>
      <c r="H804" s="6">
        <f>_xlfn.XLOOKUP(Ventes[[#This Row],[Product_Name]],Tab_Produits[Product_Line],Tab_Produits[Coût_Unitaire],"0")</f>
        <v>93.72</v>
      </c>
      <c r="I804" s="2">
        <f t="shared" si="25"/>
        <v>468.6</v>
      </c>
      <c r="J804" s="2">
        <f>IF(AND(WORKDAY(Ventes[[#This Row],[Sale_Date]],2)&gt;=5,Ventes[[#This Row],[Quantity]]&gt;=7,+Ventes[[#This Row],[Customer Type]]="Member"),-Ventes[[#This Row],[Prix_Vente]]*TX_Remise,0)</f>
        <v>0</v>
      </c>
      <c r="K804" s="2">
        <f>IF(AND(WEEKDAY(Ventes[[#This Row],[Sale_Date]],2)=7, Ventes[[#This Row],[Product_Price]]&gt;7), Ventes[[#This Row],[Prix_Vente]]*TauxMaj, 0)</f>
        <v>0</v>
      </c>
      <c r="L804" s="2">
        <f>SUM(Ventes[[#This Row],[Prix_Vente]:[Majoration]])</f>
        <v>468.6</v>
      </c>
      <c r="M804" s="2">
        <f xml:space="preserve"> Ventes[[#This Row],[Prix de Vente HT]]*Tx_TVA</f>
        <v>90.205500000000001</v>
      </c>
      <c r="N804" s="2">
        <f>+Ventes[[#This Row],[Prix de Vente HT]]+Ventes[[#This Row],[Montant TVA]]</f>
        <v>558.80550000000005</v>
      </c>
    </row>
    <row r="805" spans="1:14">
      <c r="A805" t="str">
        <f>IF(Ventes[[#This Row],[Sale_Date]]=Ventes[[#This Row],[Sale_Date]],"ID_V "&amp;TEXT(B805,"YYYY MMDD")&amp;"-"&amp;TEXT(ROW(),"000"),"ID…")</f>
        <v>ID_V YYYY 06DD-805</v>
      </c>
      <c r="B805" s="26">
        <f t="shared" si="24"/>
        <v>45447</v>
      </c>
      <c r="C805" t="str">
        <f>_xlfn.XLOOKUP(Ventes[[#This Row],[Product_Name]],Tab_Produits[Product_Line],Tab_Produits[ID_Product],"Choisir Votre Produit")</f>
        <v>ID_P Foo 0004</v>
      </c>
      <c r="D805" s="27" t="s">
        <v>513</v>
      </c>
      <c r="E805" s="27" t="str">
        <f>+Tab_Clients[[#This Row],[Client_Name]]</f>
        <v>Nikhil Gupta</v>
      </c>
      <c r="F805" s="27" t="str">
        <f>_xlfn.XLOOKUP(Ventes[[#This Row],[Client_Name]],Tab_Clients[Client_Name],Tab_Clients[Customer Type],"Nouveau")</f>
        <v>Member</v>
      </c>
      <c r="G805" s="28">
        <v>6</v>
      </c>
      <c r="H805" s="6">
        <f>_xlfn.XLOOKUP(Ventes[[#This Row],[Product_Name]],Tab_Produits[Product_Line],Tab_Produits[Coût_Unitaire],"0")</f>
        <v>54.84</v>
      </c>
      <c r="I805" s="2">
        <f t="shared" si="25"/>
        <v>329.04</v>
      </c>
      <c r="J805" s="2">
        <f>IF(AND(WORKDAY(Ventes[[#This Row],[Sale_Date]],2)&gt;=5,Ventes[[#This Row],[Quantity]]&gt;=7,+Ventes[[#This Row],[Customer Type]]="Member"),-Ventes[[#This Row],[Prix_Vente]]*TX_Remise,0)</f>
        <v>0</v>
      </c>
      <c r="K805" s="2">
        <f>IF(AND(WEEKDAY(Ventes[[#This Row],[Sale_Date]],2)=7, Ventes[[#This Row],[Product_Price]]&gt;7), Ventes[[#This Row],[Prix_Vente]]*TauxMaj, 0)</f>
        <v>0</v>
      </c>
      <c r="L805" s="2">
        <f>SUM(Ventes[[#This Row],[Prix_Vente]:[Majoration]])</f>
        <v>329.04</v>
      </c>
      <c r="M805" s="2">
        <f xml:space="preserve"> Ventes[[#This Row],[Prix de Vente HT]]*Tx_TVA</f>
        <v>63.340200000000003</v>
      </c>
      <c r="N805" s="2">
        <f>+Ventes[[#This Row],[Prix de Vente HT]]+Ventes[[#This Row],[Montant TVA]]</f>
        <v>392.3802</v>
      </c>
    </row>
    <row r="806" spans="1:14">
      <c r="A806" t="str">
        <f>IF(Ventes[[#This Row],[Sale_Date]]=Ventes[[#This Row],[Sale_Date]],"ID_V "&amp;TEXT(B806,"YYYY MMDD")&amp;"-"&amp;TEXT(ROW(),"000"),"ID…")</f>
        <v>ID_V YYYY 06DD-806</v>
      </c>
      <c r="B806" s="26">
        <f t="shared" si="24"/>
        <v>45448</v>
      </c>
      <c r="C806" t="str">
        <f>_xlfn.XLOOKUP(Ventes[[#This Row],[Product_Name]],Tab_Produits[Product_Line],Tab_Produits[ID_Product],"Choisir Votre Produit")</f>
        <v>ID_P Hom 0003</v>
      </c>
      <c r="D806" s="27" t="s">
        <v>512</v>
      </c>
      <c r="E806" s="27" t="str">
        <f>+Tab_Clients[[#This Row],[Client_Name]]</f>
        <v>Nikhil Bansal</v>
      </c>
      <c r="F806" s="27" t="str">
        <f>_xlfn.XLOOKUP(Ventes[[#This Row],[Client_Name]],Tab_Clients[Client_Name],Tab_Clients[Customer Type],"Nouveau")</f>
        <v>Member</v>
      </c>
      <c r="G806" s="28">
        <v>3</v>
      </c>
      <c r="H806" s="6">
        <f>_xlfn.XLOOKUP(Ventes[[#This Row],[Product_Name]],Tab_Produits[Product_Line],Tab_Produits[Coût_Unitaire],"0")</f>
        <v>73.56</v>
      </c>
      <c r="I806" s="2">
        <f t="shared" si="25"/>
        <v>220.68</v>
      </c>
      <c r="J806" s="2">
        <f>IF(AND(WORKDAY(Ventes[[#This Row],[Sale_Date]],2)&gt;=5,Ventes[[#This Row],[Quantity]]&gt;=7,+Ventes[[#This Row],[Customer Type]]="Member"),-Ventes[[#This Row],[Prix_Vente]]*TX_Remise,0)</f>
        <v>0</v>
      </c>
      <c r="K806" s="2">
        <f>IF(AND(WEEKDAY(Ventes[[#This Row],[Sale_Date]],2)=7, Ventes[[#This Row],[Product_Price]]&gt;7), Ventes[[#This Row],[Prix_Vente]]*TauxMaj, 0)</f>
        <v>0</v>
      </c>
      <c r="L806" s="2">
        <f>SUM(Ventes[[#This Row],[Prix_Vente]:[Majoration]])</f>
        <v>220.68</v>
      </c>
      <c r="M806" s="2">
        <f xml:space="preserve"> Ventes[[#This Row],[Prix de Vente HT]]*Tx_TVA</f>
        <v>42.480900000000005</v>
      </c>
      <c r="N806" s="2">
        <f>+Ventes[[#This Row],[Prix de Vente HT]]+Ventes[[#This Row],[Montant TVA]]</f>
        <v>263.16090000000003</v>
      </c>
    </row>
    <row r="807" spans="1:14" s="32" customFormat="1">
      <c r="A807" s="32" t="str">
        <f>IF(Ventes[[#This Row],[Sale_Date]]=Ventes[[#This Row],[Sale_Date]],"ID_V "&amp;TEXT(B807,"YYYY MMDD")&amp;"-"&amp;TEXT(ROW(),"000"),"ID…")</f>
        <v>ID_V YYYY 06DD-807</v>
      </c>
      <c r="B807" s="33">
        <f t="shared" si="24"/>
        <v>45448</v>
      </c>
      <c r="C807" s="32" t="str">
        <f>_xlfn.XLOOKUP(Ventes[[#This Row],[Product_Name]],Tab_Produits[Product_Line],Tab_Produits[ID_Product],"Choisir Votre Produit")</f>
        <v>ID_P Hom 0003</v>
      </c>
      <c r="D807" s="34" t="s">
        <v>512</v>
      </c>
      <c r="E807" s="34" t="str">
        <f>+Tab_Clients[[#This Row],[Client_Name]]</f>
        <v>Meera Patel</v>
      </c>
      <c r="F807" s="34" t="str">
        <f>_xlfn.XLOOKUP(Ventes[[#This Row],[Client_Name]],Tab_Clients[Client_Name],Tab_Clients[Customer Type],"Nouveau")</f>
        <v>Member</v>
      </c>
      <c r="G807" s="35">
        <v>3</v>
      </c>
      <c r="H807" s="36">
        <f>_xlfn.XLOOKUP(Ventes[[#This Row],[Product_Name]],Tab_Produits[Product_Line],Tab_Produits[Coût_Unitaire],"0")</f>
        <v>73.56</v>
      </c>
      <c r="I807" s="37">
        <f t="shared" si="25"/>
        <v>220.68</v>
      </c>
      <c r="J807" s="37">
        <f>IF(AND(WORKDAY(Ventes[[#This Row],[Sale_Date]],2)&gt;=5,Ventes[[#This Row],[Quantity]]&gt;=7,+Ventes[[#This Row],[Customer Type]]="Member"),-Ventes[[#This Row],[Prix_Vente]]*TX_Remise,0)</f>
        <v>0</v>
      </c>
      <c r="K807" s="37">
        <f>IF(AND(WEEKDAY(Ventes[[#This Row],[Sale_Date]],2)=7, Ventes[[#This Row],[Product_Price]]&gt;7), Ventes[[#This Row],[Prix_Vente]]*TauxMaj, 0)</f>
        <v>0</v>
      </c>
      <c r="L807" s="37">
        <f>SUM(Ventes[[#This Row],[Prix_Vente]:[Majoration]])</f>
        <v>220.68</v>
      </c>
      <c r="M807" s="37">
        <f xml:space="preserve"> Ventes[[#This Row],[Prix de Vente HT]]*Tx_TVA</f>
        <v>42.480900000000005</v>
      </c>
      <c r="N807" s="37">
        <f>+Ventes[[#This Row],[Prix de Vente HT]]+Ventes[[#This Row],[Montant TVA]]</f>
        <v>263.16090000000003</v>
      </c>
    </row>
    <row r="808" spans="1:14">
      <c r="A808" t="str">
        <f>IF(Ventes[[#This Row],[Sale_Date]]=Ventes[[#This Row],[Sale_Date]],"ID_V "&amp;TEXT(B808,"YYYY MMDD")&amp;"-"&amp;TEXT(ROW(),"000"),"ID…")</f>
        <v>ID_V YYYY 06DD-808</v>
      </c>
      <c r="B808" s="26">
        <f t="shared" si="24"/>
        <v>45448</v>
      </c>
      <c r="C808" t="str">
        <f>_xlfn.XLOOKUP(Ventes[[#This Row],[Product_Name]],Tab_Produits[Product_Line],Tab_Produits[ID_Product],"Choisir Votre Produit")</f>
        <v>ID_P Hea 0001</v>
      </c>
      <c r="D808" s="27" t="s">
        <v>510</v>
      </c>
      <c r="E808" s="27" t="str">
        <f>+Tab_Clients[[#This Row],[Client_Name]]</f>
        <v>Sunil Chopra</v>
      </c>
      <c r="F808" s="27" t="str">
        <f>_xlfn.XLOOKUP(Ventes[[#This Row],[Client_Name]],Tab_Clients[Client_Name],Tab_Clients[Customer Type],"Nouveau")</f>
        <v>Member</v>
      </c>
      <c r="G808" s="28">
        <v>3</v>
      </c>
      <c r="H808" s="6">
        <f>_xlfn.XLOOKUP(Ventes[[#This Row],[Product_Name]],Tab_Produits[Product_Line],Tab_Produits[Coût_Unitaire],"0")</f>
        <v>74.69</v>
      </c>
      <c r="I808" s="2">
        <f t="shared" si="25"/>
        <v>224.07</v>
      </c>
      <c r="J808" s="2">
        <f>IF(AND(WORKDAY(Ventes[[#This Row],[Sale_Date]],2)&gt;=5,Ventes[[#This Row],[Quantity]]&gt;=7,+Ventes[[#This Row],[Customer Type]]="Member"),-Ventes[[#This Row],[Prix_Vente]]*TX_Remise,0)</f>
        <v>0</v>
      </c>
      <c r="K808" s="2">
        <f>IF(AND(WEEKDAY(Ventes[[#This Row],[Sale_Date]],2)=7, Ventes[[#This Row],[Product_Price]]&gt;7), Ventes[[#This Row],[Prix_Vente]]*TauxMaj, 0)</f>
        <v>0</v>
      </c>
      <c r="L808" s="2">
        <f>SUM(Ventes[[#This Row],[Prix_Vente]:[Majoration]])</f>
        <v>224.07</v>
      </c>
      <c r="M808" s="2">
        <f xml:space="preserve"> Ventes[[#This Row],[Prix de Vente HT]]*Tx_TVA</f>
        <v>43.133474999999997</v>
      </c>
      <c r="N808" s="2">
        <f>+Ventes[[#This Row],[Prix de Vente HT]]+Ventes[[#This Row],[Montant TVA]]</f>
        <v>267.20347499999997</v>
      </c>
    </row>
    <row r="809" spans="1:14">
      <c r="A809" t="str">
        <f>IF(Ventes[[#This Row],[Sale_Date]]=Ventes[[#This Row],[Sale_Date]],"ID_V "&amp;TEXT(B809,"YYYY MMDD")&amp;"-"&amp;TEXT(ROW(),"000"),"ID…")</f>
        <v>ID_V YYYY 06DD-809</v>
      </c>
      <c r="B809" s="26">
        <f t="shared" si="24"/>
        <v>45448</v>
      </c>
      <c r="C809" t="str">
        <f>_xlfn.XLOOKUP(Ventes[[#This Row],[Product_Name]],Tab_Produits[Product_Line],Tab_Produits[ID_Product],"Choisir Votre Produit")</f>
        <v>ID_P Ele 0002</v>
      </c>
      <c r="D809" s="27" t="s">
        <v>511</v>
      </c>
      <c r="E809" s="27" t="str">
        <f>+Tab_Clients[[#This Row],[Client_Name]]</f>
        <v>Priya Rao</v>
      </c>
      <c r="F809" s="27" t="str">
        <f>_xlfn.XLOOKUP(Ventes[[#This Row],[Client_Name]],Tab_Clients[Client_Name],Tab_Clients[Customer Type],"Nouveau")</f>
        <v>Normal</v>
      </c>
      <c r="G809" s="28">
        <v>1</v>
      </c>
      <c r="H809" s="6">
        <f>_xlfn.XLOOKUP(Ventes[[#This Row],[Product_Name]],Tab_Produits[Product_Line],Tab_Produits[Coût_Unitaire],"0")</f>
        <v>15.28</v>
      </c>
      <c r="I809" s="2">
        <f t="shared" si="25"/>
        <v>15.28</v>
      </c>
      <c r="J809" s="2">
        <f>IF(AND(WORKDAY(Ventes[[#This Row],[Sale_Date]],2)&gt;=5,Ventes[[#This Row],[Quantity]]&gt;=7,+Ventes[[#This Row],[Customer Type]]="Member"),-Ventes[[#This Row],[Prix_Vente]]*TX_Remise,0)</f>
        <v>0</v>
      </c>
      <c r="K809" s="2">
        <f>IF(AND(WEEKDAY(Ventes[[#This Row],[Sale_Date]],2)=7, Ventes[[#This Row],[Product_Price]]&gt;7), Ventes[[#This Row],[Prix_Vente]]*TauxMaj, 0)</f>
        <v>0</v>
      </c>
      <c r="L809" s="2">
        <f>SUM(Ventes[[#This Row],[Prix_Vente]:[Majoration]])</f>
        <v>15.28</v>
      </c>
      <c r="M809" s="2">
        <f xml:space="preserve"> Ventes[[#This Row],[Prix de Vente HT]]*Tx_TVA</f>
        <v>2.9413999999999998</v>
      </c>
      <c r="N809" s="2">
        <f>+Ventes[[#This Row],[Prix de Vente HT]]+Ventes[[#This Row],[Montant TVA]]</f>
        <v>18.221399999999999</v>
      </c>
    </row>
    <row r="810" spans="1:14">
      <c r="A810" t="str">
        <f>IF(Ventes[[#This Row],[Sale_Date]]=Ventes[[#This Row],[Sale_Date]],"ID_V "&amp;TEXT(B810,"YYYY MMDD")&amp;"-"&amp;TEXT(ROW(),"000"),"ID…")</f>
        <v>ID_V YYYY 06DD-810</v>
      </c>
      <c r="B810" s="26">
        <f t="shared" si="24"/>
        <v>45449</v>
      </c>
      <c r="C810" t="str">
        <f>_xlfn.XLOOKUP(Ventes[[#This Row],[Product_Name]],Tab_Produits[Product_Line],Tab_Produits[ID_Product],"Choisir Votre Produit")</f>
        <v>ID_P Spo 0006</v>
      </c>
      <c r="D810" s="27" t="s">
        <v>515</v>
      </c>
      <c r="E810" s="27" t="str">
        <f>+Tab_Clients[[#This Row],[Client_Name]]</f>
        <v>Manish Singh</v>
      </c>
      <c r="F810" s="27" t="str">
        <f>_xlfn.XLOOKUP(Ventes[[#This Row],[Client_Name]],Tab_Clients[Client_Name],Tab_Clients[Customer Type],"Nouveau")</f>
        <v>Member</v>
      </c>
      <c r="G810" s="28">
        <v>10</v>
      </c>
      <c r="H810" s="6">
        <f>_xlfn.XLOOKUP(Ventes[[#This Row],[Product_Name]],Tab_Produits[Product_Line],Tab_Produits[Coût_Unitaire],"0")</f>
        <v>93.72</v>
      </c>
      <c r="I810" s="2">
        <f t="shared" si="25"/>
        <v>937.2</v>
      </c>
      <c r="J810" s="2">
        <f>IF(AND(WORKDAY(Ventes[[#This Row],[Sale_Date]],2)&gt;=5,Ventes[[#This Row],[Quantity]]&gt;=7,+Ventes[[#This Row],[Customer Type]]="Member"),-Ventes[[#This Row],[Prix_Vente]]*TX_Remise,0)</f>
        <v>-234.3</v>
      </c>
      <c r="K810" s="2">
        <f>IF(AND(WEEKDAY(Ventes[[#This Row],[Sale_Date]],2)=7, Ventes[[#This Row],[Product_Price]]&gt;7), Ventes[[#This Row],[Prix_Vente]]*TauxMaj, 0)</f>
        <v>0</v>
      </c>
      <c r="L810" s="2">
        <f>SUM(Ventes[[#This Row],[Prix_Vente]:[Majoration]])</f>
        <v>702.90000000000009</v>
      </c>
      <c r="M810" s="2">
        <f xml:space="preserve"> Ventes[[#This Row],[Prix de Vente HT]]*Tx_TVA</f>
        <v>135.30825000000002</v>
      </c>
      <c r="N810" s="2">
        <f>+Ventes[[#This Row],[Prix de Vente HT]]+Ventes[[#This Row],[Montant TVA]]</f>
        <v>838.20825000000013</v>
      </c>
    </row>
    <row r="811" spans="1:14">
      <c r="A811" t="str">
        <f>IF(Ventes[[#This Row],[Sale_Date]]=Ventes[[#This Row],[Sale_Date]],"ID_V "&amp;TEXT(B811,"YYYY MMDD")&amp;"-"&amp;TEXT(ROW(),"000"),"ID…")</f>
        <v>ID_V YYYY 06DD-811</v>
      </c>
      <c r="B811" s="26">
        <f t="shared" si="24"/>
        <v>45449</v>
      </c>
      <c r="C811" t="str">
        <f>_xlfn.XLOOKUP(Ventes[[#This Row],[Product_Name]],Tab_Produits[Product_Line],Tab_Produits[ID_Product],"Choisir Votre Produit")</f>
        <v>ID_P Foo 0004</v>
      </c>
      <c r="D811" s="27" t="s">
        <v>513</v>
      </c>
      <c r="E811" s="27" t="str">
        <f>+Tab_Clients[[#This Row],[Client_Name]]</f>
        <v>Krishna Nair</v>
      </c>
      <c r="F811" s="27" t="str">
        <f>_xlfn.XLOOKUP(Ventes[[#This Row],[Client_Name]],Tab_Clients[Client_Name],Tab_Clients[Customer Type],"Nouveau")</f>
        <v>Normal</v>
      </c>
      <c r="G811" s="28">
        <v>4</v>
      </c>
      <c r="H811" s="6">
        <f>_xlfn.XLOOKUP(Ventes[[#This Row],[Product_Name]],Tab_Produits[Product_Line],Tab_Produits[Coût_Unitaire],"0")</f>
        <v>54.84</v>
      </c>
      <c r="I811" s="2">
        <f t="shared" si="25"/>
        <v>219.36</v>
      </c>
      <c r="J811" s="2">
        <f>IF(AND(WORKDAY(Ventes[[#This Row],[Sale_Date]],2)&gt;=5,Ventes[[#This Row],[Quantity]]&gt;=7,+Ventes[[#This Row],[Customer Type]]="Member"),-Ventes[[#This Row],[Prix_Vente]]*TX_Remise,0)</f>
        <v>0</v>
      </c>
      <c r="K811" s="2">
        <f>IF(AND(WEEKDAY(Ventes[[#This Row],[Sale_Date]],2)=7, Ventes[[#This Row],[Product_Price]]&gt;7), Ventes[[#This Row],[Prix_Vente]]*TauxMaj, 0)</f>
        <v>0</v>
      </c>
      <c r="L811" s="2">
        <f>SUM(Ventes[[#This Row],[Prix_Vente]:[Majoration]])</f>
        <v>219.36</v>
      </c>
      <c r="M811" s="2">
        <f xml:space="preserve"> Ventes[[#This Row],[Prix de Vente HT]]*Tx_TVA</f>
        <v>42.226800000000004</v>
      </c>
      <c r="N811" s="2">
        <f>+Ventes[[#This Row],[Prix de Vente HT]]+Ventes[[#This Row],[Montant TVA]]</f>
        <v>261.58680000000004</v>
      </c>
    </row>
    <row r="812" spans="1:14">
      <c r="A812" t="str">
        <f>IF(Ventes[[#This Row],[Sale_Date]]=Ventes[[#This Row],[Sale_Date]],"ID_V "&amp;TEXT(B812,"YYYY MMDD")&amp;"-"&amp;TEXT(ROW(),"000"),"ID…")</f>
        <v>ID_V YYYY 06DD-812</v>
      </c>
      <c r="B812" s="26">
        <f t="shared" si="24"/>
        <v>45449</v>
      </c>
      <c r="C812" t="str">
        <f>_xlfn.XLOOKUP(Ventes[[#This Row],[Product_Name]],Tab_Produits[Product_Line],Tab_Produits[ID_Product],"Choisir Votre Produit")</f>
        <v>ID_P Hom 0003</v>
      </c>
      <c r="D812" s="27" t="s">
        <v>512</v>
      </c>
      <c r="E812" s="27" t="str">
        <f>+Tab_Clients[[#This Row],[Client_Name]]</f>
        <v>Priya Sharma</v>
      </c>
      <c r="F812" s="27" t="str">
        <f>_xlfn.XLOOKUP(Ventes[[#This Row],[Client_Name]],Tab_Clients[Client_Name],Tab_Clients[Customer Type],"Nouveau")</f>
        <v>Member</v>
      </c>
      <c r="G812" s="28">
        <v>1</v>
      </c>
      <c r="H812" s="6">
        <f>_xlfn.XLOOKUP(Ventes[[#This Row],[Product_Name]],Tab_Produits[Product_Line],Tab_Produits[Coût_Unitaire],"0")</f>
        <v>73.56</v>
      </c>
      <c r="I812" s="2">
        <f t="shared" si="25"/>
        <v>73.56</v>
      </c>
      <c r="J812" s="2">
        <f>IF(AND(WORKDAY(Ventes[[#This Row],[Sale_Date]],2)&gt;=5,Ventes[[#This Row],[Quantity]]&gt;=7,+Ventes[[#This Row],[Customer Type]]="Member"),-Ventes[[#This Row],[Prix_Vente]]*TX_Remise,0)</f>
        <v>0</v>
      </c>
      <c r="K812" s="2">
        <f>IF(AND(WEEKDAY(Ventes[[#This Row],[Sale_Date]],2)=7, Ventes[[#This Row],[Product_Price]]&gt;7), Ventes[[#This Row],[Prix_Vente]]*TauxMaj, 0)</f>
        <v>0</v>
      </c>
      <c r="L812" s="2">
        <f>SUM(Ventes[[#This Row],[Prix_Vente]:[Majoration]])</f>
        <v>73.56</v>
      </c>
      <c r="M812" s="2">
        <f xml:space="preserve"> Ventes[[#This Row],[Prix de Vente HT]]*Tx_TVA</f>
        <v>14.160300000000001</v>
      </c>
      <c r="N812" s="2">
        <f>+Ventes[[#This Row],[Prix de Vente HT]]+Ventes[[#This Row],[Montant TVA]]</f>
        <v>87.720300000000009</v>
      </c>
    </row>
    <row r="813" spans="1:14">
      <c r="A813" t="str">
        <f>IF(Ventes[[#This Row],[Sale_Date]]=Ventes[[#This Row],[Sale_Date]],"ID_V "&amp;TEXT(B813,"YYYY MMDD")&amp;"-"&amp;TEXT(ROW(),"000"),"ID…")</f>
        <v>ID_V YYYY 06DD-813</v>
      </c>
      <c r="B813" s="26">
        <f t="shared" si="24"/>
        <v>45449</v>
      </c>
      <c r="C813" t="str">
        <f>_xlfn.XLOOKUP(Ventes[[#This Row],[Product_Name]],Tab_Produits[Product_Line],Tab_Produits[ID_Product],"Choisir Votre Produit")</f>
        <v>ID_P Hom 0003</v>
      </c>
      <c r="D813" s="27" t="s">
        <v>512</v>
      </c>
      <c r="E813" s="27" t="str">
        <f>+Tab_Clients[[#This Row],[Client_Name]]</f>
        <v>Isha Nair</v>
      </c>
      <c r="F813" s="27" t="str">
        <f>_xlfn.XLOOKUP(Ventes[[#This Row],[Client_Name]],Tab_Clients[Client_Name],Tab_Clients[Customer Type],"Nouveau")</f>
        <v>Member</v>
      </c>
      <c r="G813" s="28">
        <v>2</v>
      </c>
      <c r="H813" s="6">
        <f>_xlfn.XLOOKUP(Ventes[[#This Row],[Product_Name]],Tab_Produits[Product_Line],Tab_Produits[Coût_Unitaire],"0")</f>
        <v>73.56</v>
      </c>
      <c r="I813" s="2">
        <f t="shared" si="25"/>
        <v>147.12</v>
      </c>
      <c r="J813" s="2">
        <f>IF(AND(WORKDAY(Ventes[[#This Row],[Sale_Date]],2)&gt;=5,Ventes[[#This Row],[Quantity]]&gt;=7,+Ventes[[#This Row],[Customer Type]]="Member"),-Ventes[[#This Row],[Prix_Vente]]*TX_Remise,0)</f>
        <v>0</v>
      </c>
      <c r="K813" s="2">
        <f>IF(AND(WEEKDAY(Ventes[[#This Row],[Sale_Date]],2)=7, Ventes[[#This Row],[Product_Price]]&gt;7), Ventes[[#This Row],[Prix_Vente]]*TauxMaj, 0)</f>
        <v>0</v>
      </c>
      <c r="L813" s="2">
        <f>SUM(Ventes[[#This Row],[Prix_Vente]:[Majoration]])</f>
        <v>147.12</v>
      </c>
      <c r="M813" s="2">
        <f xml:space="preserve"> Ventes[[#This Row],[Prix de Vente HT]]*Tx_TVA</f>
        <v>28.320600000000002</v>
      </c>
      <c r="N813" s="2">
        <f>+Ventes[[#This Row],[Prix de Vente HT]]+Ventes[[#This Row],[Montant TVA]]</f>
        <v>175.44060000000002</v>
      </c>
    </row>
    <row r="814" spans="1:14">
      <c r="A814" t="str">
        <f>IF(Ventes[[#This Row],[Sale_Date]]=Ventes[[#This Row],[Sale_Date]],"ID_V "&amp;TEXT(B814,"YYYY MMDD")&amp;"-"&amp;TEXT(ROW(),"000"),"ID…")</f>
        <v>ID_V YYYY 06DD-814</v>
      </c>
      <c r="B814" s="26">
        <f t="shared" si="24"/>
        <v>45450</v>
      </c>
      <c r="C814" t="str">
        <f>_xlfn.XLOOKUP(Ventes[[#This Row],[Product_Name]],Tab_Produits[Product_Line],Tab_Produits[ID_Product],"Choisir Votre Produit")</f>
        <v>ID_P Hea 0001</v>
      </c>
      <c r="D814" s="27" t="s">
        <v>510</v>
      </c>
      <c r="E814" s="27" t="str">
        <f>+Tab_Clients[[#This Row],[Client_Name]]</f>
        <v>Ashok Banerjee</v>
      </c>
      <c r="F814" s="27" t="str">
        <f>_xlfn.XLOOKUP(Ventes[[#This Row],[Client_Name]],Tab_Clients[Client_Name],Tab_Clients[Customer Type],"Nouveau")</f>
        <v>Member</v>
      </c>
      <c r="G814" s="28">
        <v>3</v>
      </c>
      <c r="H814" s="6">
        <f>_xlfn.XLOOKUP(Ventes[[#This Row],[Product_Name]],Tab_Produits[Product_Line],Tab_Produits[Coût_Unitaire],"0")</f>
        <v>74.69</v>
      </c>
      <c r="I814" s="2">
        <f t="shared" si="25"/>
        <v>224.07</v>
      </c>
      <c r="J814" s="2">
        <f>IF(AND(WORKDAY(Ventes[[#This Row],[Sale_Date]],2)&gt;=5,Ventes[[#This Row],[Quantity]]&gt;=7,+Ventes[[#This Row],[Customer Type]]="Member"),-Ventes[[#This Row],[Prix_Vente]]*TX_Remise,0)</f>
        <v>0</v>
      </c>
      <c r="K814" s="2">
        <f>IF(AND(WEEKDAY(Ventes[[#This Row],[Sale_Date]],2)=7, Ventes[[#This Row],[Product_Price]]&gt;7), Ventes[[#This Row],[Prix_Vente]]*TauxMaj, 0)</f>
        <v>0</v>
      </c>
      <c r="L814" s="2">
        <f>SUM(Ventes[[#This Row],[Prix_Vente]:[Majoration]])</f>
        <v>224.07</v>
      </c>
      <c r="M814" s="2">
        <f xml:space="preserve"> Ventes[[#This Row],[Prix de Vente HT]]*Tx_TVA</f>
        <v>43.133474999999997</v>
      </c>
      <c r="N814" s="2">
        <f>+Ventes[[#This Row],[Prix de Vente HT]]+Ventes[[#This Row],[Montant TVA]]</f>
        <v>267.20347499999997</v>
      </c>
    </row>
    <row r="815" spans="1:14">
      <c r="A815" t="str">
        <f>IF(Ventes[[#This Row],[Sale_Date]]=Ventes[[#This Row],[Sale_Date]],"ID_V "&amp;TEXT(B815,"YYYY MMDD")&amp;"-"&amp;TEXT(ROW(),"000"),"ID…")</f>
        <v>ID_V YYYY 06DD-815</v>
      </c>
      <c r="B815" s="26">
        <f t="shared" si="24"/>
        <v>45450</v>
      </c>
      <c r="C815" t="str">
        <f>_xlfn.XLOOKUP(Ventes[[#This Row],[Product_Name]],Tab_Produits[Product_Line],Tab_Produits[ID_Product],"Choisir Votre Produit")</f>
        <v>ID_P Foo 0004</v>
      </c>
      <c r="D815" s="27" t="s">
        <v>513</v>
      </c>
      <c r="E815" s="27" t="str">
        <f>+Tab_Clients[[#This Row],[Client_Name]]</f>
        <v>Rakesh Iyer</v>
      </c>
      <c r="F815" s="27" t="str">
        <f>_xlfn.XLOOKUP(Ventes[[#This Row],[Client_Name]],Tab_Clients[Client_Name],Tab_Clients[Customer Type],"Nouveau")</f>
        <v>Normal</v>
      </c>
      <c r="G815" s="28">
        <v>1</v>
      </c>
      <c r="H815" s="6">
        <f>_xlfn.XLOOKUP(Ventes[[#This Row],[Product_Name]],Tab_Produits[Product_Line],Tab_Produits[Coût_Unitaire],"0")</f>
        <v>54.84</v>
      </c>
      <c r="I815" s="2">
        <f t="shared" si="25"/>
        <v>54.84</v>
      </c>
      <c r="J815" s="2">
        <f>IF(AND(WORKDAY(Ventes[[#This Row],[Sale_Date]],2)&gt;=5,Ventes[[#This Row],[Quantity]]&gt;=7,+Ventes[[#This Row],[Customer Type]]="Member"),-Ventes[[#This Row],[Prix_Vente]]*TX_Remise,0)</f>
        <v>0</v>
      </c>
      <c r="K815" s="2">
        <f>IF(AND(WEEKDAY(Ventes[[#This Row],[Sale_Date]],2)=7, Ventes[[#This Row],[Product_Price]]&gt;7), Ventes[[#This Row],[Prix_Vente]]*TauxMaj, 0)</f>
        <v>0</v>
      </c>
      <c r="L815" s="2">
        <f>SUM(Ventes[[#This Row],[Prix_Vente]:[Majoration]])</f>
        <v>54.84</v>
      </c>
      <c r="M815" s="2">
        <f xml:space="preserve"> Ventes[[#This Row],[Prix de Vente HT]]*Tx_TVA</f>
        <v>10.556700000000001</v>
      </c>
      <c r="N815" s="2">
        <f>+Ventes[[#This Row],[Prix de Vente HT]]+Ventes[[#This Row],[Montant TVA]]</f>
        <v>65.39670000000001</v>
      </c>
    </row>
    <row r="816" spans="1:14">
      <c r="A816" t="str">
        <f>IF(Ventes[[#This Row],[Sale_Date]]=Ventes[[#This Row],[Sale_Date]],"ID_V "&amp;TEXT(B816,"YYYY MMDD")&amp;"-"&amp;TEXT(ROW(),"000"),"ID…")</f>
        <v>ID_V YYYY 06DD-816</v>
      </c>
      <c r="B816" s="26">
        <f t="shared" si="24"/>
        <v>45450</v>
      </c>
      <c r="C816" t="str">
        <f>_xlfn.XLOOKUP(Ventes[[#This Row],[Product_Name]],Tab_Produits[Product_Line],Tab_Produits[ID_Product],"Choisir Votre Produit")</f>
        <v>ID_P Hom 0003</v>
      </c>
      <c r="D816" s="27" t="s">
        <v>512</v>
      </c>
      <c r="E816" s="27" t="str">
        <f>+Tab_Clients[[#This Row],[Client_Name]]</f>
        <v>Ananya Singh</v>
      </c>
      <c r="F816" s="27" t="str">
        <f>_xlfn.XLOOKUP(Ventes[[#This Row],[Client_Name]],Tab_Clients[Client_Name],Tab_Clients[Customer Type],"Nouveau")</f>
        <v>Member</v>
      </c>
      <c r="G816" s="28">
        <v>10</v>
      </c>
      <c r="H816" s="6">
        <f>_xlfn.XLOOKUP(Ventes[[#This Row],[Product_Name]],Tab_Produits[Product_Line],Tab_Produits[Coût_Unitaire],"0")</f>
        <v>73.56</v>
      </c>
      <c r="I816" s="2">
        <f t="shared" si="25"/>
        <v>735.6</v>
      </c>
      <c r="J816" s="2">
        <f>IF(AND(WORKDAY(Ventes[[#This Row],[Sale_Date]],2)&gt;=5,Ventes[[#This Row],[Quantity]]&gt;=7,+Ventes[[#This Row],[Customer Type]]="Member"),-Ventes[[#This Row],[Prix_Vente]]*TX_Remise,0)</f>
        <v>-183.9</v>
      </c>
      <c r="K816" s="2">
        <f>IF(AND(WEEKDAY(Ventes[[#This Row],[Sale_Date]],2)=7, Ventes[[#This Row],[Product_Price]]&gt;7), Ventes[[#This Row],[Prix_Vente]]*TauxMaj, 0)</f>
        <v>0</v>
      </c>
      <c r="L816" s="2">
        <f>SUM(Ventes[[#This Row],[Prix_Vente]:[Majoration]])</f>
        <v>551.70000000000005</v>
      </c>
      <c r="M816" s="2">
        <f xml:space="preserve"> Ventes[[#This Row],[Prix de Vente HT]]*Tx_TVA</f>
        <v>106.20225000000001</v>
      </c>
      <c r="N816" s="2">
        <f>+Ventes[[#This Row],[Prix de Vente HT]]+Ventes[[#This Row],[Montant TVA]]</f>
        <v>657.90225000000009</v>
      </c>
    </row>
    <row r="817" spans="1:14">
      <c r="A817" t="str">
        <f>IF(Ventes[[#This Row],[Sale_Date]]=Ventes[[#This Row],[Sale_Date]],"ID_V "&amp;TEXT(B817,"YYYY MMDD")&amp;"-"&amp;TEXT(ROW(),"000"),"ID…")</f>
        <v>ID_V YYYY 06DD-817</v>
      </c>
      <c r="B817" s="26">
        <f t="shared" si="24"/>
        <v>45450</v>
      </c>
      <c r="C817" t="str">
        <f>_xlfn.XLOOKUP(Ventes[[#This Row],[Product_Name]],Tab_Produits[Product_Line],Tab_Produits[ID_Product],"Choisir Votre Produit")</f>
        <v>ID_P Hom 0003</v>
      </c>
      <c r="D817" s="27" t="s">
        <v>512</v>
      </c>
      <c r="E817" s="27" t="str">
        <f>+Tab_Clients[[#This Row],[Client_Name]]</f>
        <v>Vikram Mukherjee</v>
      </c>
      <c r="F817" s="27" t="str">
        <f>_xlfn.XLOOKUP(Ventes[[#This Row],[Client_Name]],Tab_Clients[Client_Name],Tab_Clients[Customer Type],"Nouveau")</f>
        <v>Member</v>
      </c>
      <c r="G817" s="28">
        <v>6</v>
      </c>
      <c r="H817" s="6">
        <f>_xlfn.XLOOKUP(Ventes[[#This Row],[Product_Name]],Tab_Produits[Product_Line],Tab_Produits[Coût_Unitaire],"0")</f>
        <v>73.56</v>
      </c>
      <c r="I817" s="2">
        <f t="shared" si="25"/>
        <v>441.36</v>
      </c>
      <c r="J817" s="2">
        <f>IF(AND(WORKDAY(Ventes[[#This Row],[Sale_Date]],2)&gt;=5,Ventes[[#This Row],[Quantity]]&gt;=7,+Ventes[[#This Row],[Customer Type]]="Member"),-Ventes[[#This Row],[Prix_Vente]]*TX_Remise,0)</f>
        <v>0</v>
      </c>
      <c r="K817" s="2">
        <f>IF(AND(WEEKDAY(Ventes[[#This Row],[Sale_Date]],2)=7, Ventes[[#This Row],[Product_Price]]&gt;7), Ventes[[#This Row],[Prix_Vente]]*TauxMaj, 0)</f>
        <v>0</v>
      </c>
      <c r="L817" s="2">
        <f>SUM(Ventes[[#This Row],[Prix_Vente]:[Majoration]])</f>
        <v>441.36</v>
      </c>
      <c r="M817" s="2">
        <f xml:space="preserve"> Ventes[[#This Row],[Prix de Vente HT]]*Tx_TVA</f>
        <v>84.961800000000011</v>
      </c>
      <c r="N817" s="2">
        <f>+Ventes[[#This Row],[Prix de Vente HT]]+Ventes[[#This Row],[Montant TVA]]</f>
        <v>526.32180000000005</v>
      </c>
    </row>
    <row r="818" spans="1:14">
      <c r="A818" t="str">
        <f>IF(Ventes[[#This Row],[Sale_Date]]=Ventes[[#This Row],[Sale_Date]],"ID_V "&amp;TEXT(B818,"YYYY MMDD")&amp;"-"&amp;TEXT(ROW(),"000"),"ID…")</f>
        <v>ID_V YYYY 06DD-818</v>
      </c>
      <c r="B818" s="26">
        <f t="shared" si="24"/>
        <v>45451</v>
      </c>
      <c r="C818" t="str">
        <f>_xlfn.XLOOKUP(Ventes[[#This Row],[Product_Name]],Tab_Produits[Product_Line],Tab_Produits[ID_Product],"Choisir Votre Produit")</f>
        <v>ID_P Hea 0001</v>
      </c>
      <c r="D818" s="27" t="s">
        <v>510</v>
      </c>
      <c r="E818" s="27" t="str">
        <f>+Tab_Clients[[#This Row],[Client_Name]]</f>
        <v>Aditya Sharma</v>
      </c>
      <c r="F818" s="27" t="str">
        <f>_xlfn.XLOOKUP(Ventes[[#This Row],[Client_Name]],Tab_Clients[Client_Name],Tab_Clients[Customer Type],"Nouveau")</f>
        <v>Member</v>
      </c>
      <c r="G818" s="28">
        <v>5</v>
      </c>
      <c r="H818" s="6">
        <f>_xlfn.XLOOKUP(Ventes[[#This Row],[Product_Name]],Tab_Produits[Product_Line],Tab_Produits[Coût_Unitaire],"0")</f>
        <v>74.69</v>
      </c>
      <c r="I818" s="2">
        <f t="shared" si="25"/>
        <v>373.45</v>
      </c>
      <c r="J818" s="2">
        <f>IF(AND(WORKDAY(Ventes[[#This Row],[Sale_Date]],2)&gt;=5,Ventes[[#This Row],[Quantity]]&gt;=7,+Ventes[[#This Row],[Customer Type]]="Member"),-Ventes[[#This Row],[Prix_Vente]]*TX_Remise,0)</f>
        <v>0</v>
      </c>
      <c r="K818" s="2">
        <f>IF(AND(WEEKDAY(Ventes[[#This Row],[Sale_Date]],2)=7, Ventes[[#This Row],[Product_Price]]&gt;7), Ventes[[#This Row],[Prix_Vente]]*TauxMaj, 0)</f>
        <v>0</v>
      </c>
      <c r="L818" s="2">
        <f>SUM(Ventes[[#This Row],[Prix_Vente]:[Majoration]])</f>
        <v>373.45</v>
      </c>
      <c r="M818" s="2">
        <f xml:space="preserve"> Ventes[[#This Row],[Prix de Vente HT]]*Tx_TVA</f>
        <v>71.889124999999993</v>
      </c>
      <c r="N818" s="2">
        <f>+Ventes[[#This Row],[Prix de Vente HT]]+Ventes[[#This Row],[Montant TVA]]</f>
        <v>445.33912499999997</v>
      </c>
    </row>
    <row r="819" spans="1:14">
      <c r="A819" t="str">
        <f>IF(Ventes[[#This Row],[Sale_Date]]=Ventes[[#This Row],[Sale_Date]],"ID_V "&amp;TEXT(B819,"YYYY MMDD")&amp;"-"&amp;TEXT(ROW(),"000"),"ID…")</f>
        <v>ID_V YYYY 06DD-819</v>
      </c>
      <c r="B819" s="26">
        <f t="shared" si="24"/>
        <v>45451</v>
      </c>
      <c r="C819" t="str">
        <f>_xlfn.XLOOKUP(Ventes[[#This Row],[Product_Name]],Tab_Produits[Product_Line],Tab_Produits[ID_Product],"Choisir Votre Produit")</f>
        <v>ID_P Foo 0004</v>
      </c>
      <c r="D819" s="27" t="s">
        <v>513</v>
      </c>
      <c r="E819" s="27" t="str">
        <f>+Tab_Clients[[#This Row],[Client_Name]]</f>
        <v>Riya Kapoor</v>
      </c>
      <c r="F819" s="27" t="str">
        <f>_xlfn.XLOOKUP(Ventes[[#This Row],[Client_Name]],Tab_Clients[Client_Name],Tab_Clients[Customer Type],"Nouveau")</f>
        <v>Normal</v>
      </c>
      <c r="G819" s="28">
        <v>6</v>
      </c>
      <c r="H819" s="6">
        <f>_xlfn.XLOOKUP(Ventes[[#This Row],[Product_Name]],Tab_Produits[Product_Line],Tab_Produits[Coût_Unitaire],"0")</f>
        <v>54.84</v>
      </c>
      <c r="I819" s="2">
        <f t="shared" si="25"/>
        <v>329.04</v>
      </c>
      <c r="J819" s="2">
        <f>IF(AND(WORKDAY(Ventes[[#This Row],[Sale_Date]],2)&gt;=5,Ventes[[#This Row],[Quantity]]&gt;=7,+Ventes[[#This Row],[Customer Type]]="Member"),-Ventes[[#This Row],[Prix_Vente]]*TX_Remise,0)</f>
        <v>0</v>
      </c>
      <c r="K819" s="2">
        <f>IF(AND(WEEKDAY(Ventes[[#This Row],[Sale_Date]],2)=7, Ventes[[#This Row],[Product_Price]]&gt;7), Ventes[[#This Row],[Prix_Vente]]*TauxMaj, 0)</f>
        <v>0</v>
      </c>
      <c r="L819" s="2">
        <f>SUM(Ventes[[#This Row],[Prix_Vente]:[Majoration]])</f>
        <v>329.04</v>
      </c>
      <c r="M819" s="2">
        <f xml:space="preserve"> Ventes[[#This Row],[Prix de Vente HT]]*Tx_TVA</f>
        <v>63.340200000000003</v>
      </c>
      <c r="N819" s="2">
        <f>+Ventes[[#This Row],[Prix de Vente HT]]+Ventes[[#This Row],[Montant TVA]]</f>
        <v>392.3802</v>
      </c>
    </row>
    <row r="820" spans="1:14">
      <c r="A820" t="str">
        <f>IF(Ventes[[#This Row],[Sale_Date]]=Ventes[[#This Row],[Sale_Date]],"ID_V "&amp;TEXT(B820,"YYYY MMDD")&amp;"-"&amp;TEXT(ROW(),"000"),"ID…")</f>
        <v>ID_V YYYY 06DD-820</v>
      </c>
      <c r="B820" s="26">
        <f t="shared" si="24"/>
        <v>45451</v>
      </c>
      <c r="C820" t="str">
        <f>_xlfn.XLOOKUP(Ventes[[#This Row],[Product_Name]],Tab_Produits[Product_Line],Tab_Produits[ID_Product],"Choisir Votre Produit")</f>
        <v>ID_P Hom 0003</v>
      </c>
      <c r="D820" s="27" t="s">
        <v>512</v>
      </c>
      <c r="E820" s="27" t="str">
        <f>+Tab_Clients[[#This Row],[Client_Name]]</f>
        <v>Pooja Banerjee</v>
      </c>
      <c r="F820" s="27" t="str">
        <f>_xlfn.XLOOKUP(Ventes[[#This Row],[Client_Name]],Tab_Clients[Client_Name],Tab_Clients[Customer Type],"Nouveau")</f>
        <v>Member</v>
      </c>
      <c r="G820" s="28">
        <v>1</v>
      </c>
      <c r="H820" s="6">
        <f>_xlfn.XLOOKUP(Ventes[[#This Row],[Product_Name]],Tab_Produits[Product_Line],Tab_Produits[Coût_Unitaire],"0")</f>
        <v>73.56</v>
      </c>
      <c r="I820" s="2">
        <f t="shared" si="25"/>
        <v>73.56</v>
      </c>
      <c r="J820" s="2">
        <f>IF(AND(WORKDAY(Ventes[[#This Row],[Sale_Date]],2)&gt;=5,Ventes[[#This Row],[Quantity]]&gt;=7,+Ventes[[#This Row],[Customer Type]]="Member"),-Ventes[[#This Row],[Prix_Vente]]*TX_Remise,0)</f>
        <v>0</v>
      </c>
      <c r="K820" s="2">
        <f>IF(AND(WEEKDAY(Ventes[[#This Row],[Sale_Date]],2)=7, Ventes[[#This Row],[Product_Price]]&gt;7), Ventes[[#This Row],[Prix_Vente]]*TauxMaj, 0)</f>
        <v>0</v>
      </c>
      <c r="L820" s="2">
        <f>SUM(Ventes[[#This Row],[Prix_Vente]:[Majoration]])</f>
        <v>73.56</v>
      </c>
      <c r="M820" s="2">
        <f xml:space="preserve"> Ventes[[#This Row],[Prix de Vente HT]]*Tx_TVA</f>
        <v>14.160300000000001</v>
      </c>
      <c r="N820" s="2">
        <f>+Ventes[[#This Row],[Prix de Vente HT]]+Ventes[[#This Row],[Montant TVA]]</f>
        <v>87.720300000000009</v>
      </c>
    </row>
    <row r="821" spans="1:14">
      <c r="A821" t="str">
        <f>IF(Ventes[[#This Row],[Sale_Date]]=Ventes[[#This Row],[Sale_Date]],"ID_V "&amp;TEXT(B821,"YYYY MMDD")&amp;"-"&amp;TEXT(ROW(),"000"),"ID…")</f>
        <v>ID_V YYYY 06DD-821</v>
      </c>
      <c r="B821" s="26">
        <f t="shared" si="24"/>
        <v>45451</v>
      </c>
      <c r="C821" t="str">
        <f>_xlfn.XLOOKUP(Ventes[[#This Row],[Product_Name]],Tab_Produits[Product_Line],Tab_Produits[ID_Product],"Choisir Votre Produit")</f>
        <v>ID_P Hom 0003</v>
      </c>
      <c r="D821" s="27" t="s">
        <v>512</v>
      </c>
      <c r="E821" s="27" t="str">
        <f>+Tab_Clients[[#This Row],[Client_Name]]</f>
        <v>Neha Kumar</v>
      </c>
      <c r="F821" s="27" t="str">
        <f>_xlfn.XLOOKUP(Ventes[[#This Row],[Client_Name]],Tab_Clients[Client_Name],Tab_Clients[Customer Type],"Nouveau")</f>
        <v>Member</v>
      </c>
      <c r="G821" s="28">
        <v>2</v>
      </c>
      <c r="H821" s="6">
        <f>_xlfn.XLOOKUP(Ventes[[#This Row],[Product_Name]],Tab_Produits[Product_Line],Tab_Produits[Coût_Unitaire],"0")</f>
        <v>73.56</v>
      </c>
      <c r="I821" s="2">
        <f t="shared" si="25"/>
        <v>147.12</v>
      </c>
      <c r="J821" s="2">
        <f>IF(AND(WORKDAY(Ventes[[#This Row],[Sale_Date]],2)&gt;=5,Ventes[[#This Row],[Quantity]]&gt;=7,+Ventes[[#This Row],[Customer Type]]="Member"),-Ventes[[#This Row],[Prix_Vente]]*TX_Remise,0)</f>
        <v>0</v>
      </c>
      <c r="K821" s="2">
        <f>IF(AND(WEEKDAY(Ventes[[#This Row],[Sale_Date]],2)=7, Ventes[[#This Row],[Product_Price]]&gt;7), Ventes[[#This Row],[Prix_Vente]]*TauxMaj, 0)</f>
        <v>0</v>
      </c>
      <c r="L821" s="2">
        <f>SUM(Ventes[[#This Row],[Prix_Vente]:[Majoration]])</f>
        <v>147.12</v>
      </c>
      <c r="M821" s="2">
        <f xml:space="preserve"> Ventes[[#This Row],[Prix de Vente HT]]*Tx_TVA</f>
        <v>28.320600000000002</v>
      </c>
      <c r="N821" s="2">
        <f>+Ventes[[#This Row],[Prix de Vente HT]]+Ventes[[#This Row],[Montant TVA]]</f>
        <v>175.44060000000002</v>
      </c>
    </row>
    <row r="822" spans="1:14">
      <c r="A822" t="str">
        <f>IF(Ventes[[#This Row],[Sale_Date]]=Ventes[[#This Row],[Sale_Date]],"ID_V "&amp;TEXT(B822,"YYYY MMDD")&amp;"-"&amp;TEXT(ROW(),"000"),"ID…")</f>
        <v>ID_V YYYY 06DD-822</v>
      </c>
      <c r="B822" s="26">
        <f t="shared" si="24"/>
        <v>45452</v>
      </c>
      <c r="C822" t="str">
        <f>_xlfn.XLOOKUP(Ventes[[#This Row],[Product_Name]],Tab_Produits[Product_Line],Tab_Produits[ID_Product],"Choisir Votre Produit")</f>
        <v>ID_P Hea 0001</v>
      </c>
      <c r="D822" s="27" t="s">
        <v>510</v>
      </c>
      <c r="E822" s="27" t="str">
        <f>+Tab_Clients[[#This Row],[Client_Name]]</f>
        <v>Aarav Das</v>
      </c>
      <c r="F822" s="27" t="str">
        <f>_xlfn.XLOOKUP(Ventes[[#This Row],[Client_Name]],Tab_Clients[Client_Name],Tab_Clients[Customer Type],"Nouveau")</f>
        <v>Normal</v>
      </c>
      <c r="G822" s="28">
        <v>10</v>
      </c>
      <c r="H822" s="6">
        <f>_xlfn.XLOOKUP(Ventes[[#This Row],[Product_Name]],Tab_Produits[Product_Line],Tab_Produits[Coût_Unitaire],"0")</f>
        <v>74.69</v>
      </c>
      <c r="I822" s="2">
        <f t="shared" si="25"/>
        <v>746.9</v>
      </c>
      <c r="J822" s="2">
        <f>IF(AND(WORKDAY(Ventes[[#This Row],[Sale_Date]],2)&gt;=5,Ventes[[#This Row],[Quantity]]&gt;=7,+Ventes[[#This Row],[Customer Type]]="Member"),-Ventes[[#This Row],[Prix_Vente]]*TX_Remise,0)</f>
        <v>0</v>
      </c>
      <c r="K822" s="2">
        <f>IF(AND(WEEKDAY(Ventes[[#This Row],[Sale_Date]],2)=7, Ventes[[#This Row],[Product_Price]]&gt;7), Ventes[[#This Row],[Prix_Vente]]*TauxMaj, 0)</f>
        <v>14.938000000000001</v>
      </c>
      <c r="L822" s="2">
        <f>SUM(Ventes[[#This Row],[Prix_Vente]:[Majoration]])</f>
        <v>761.83799999999997</v>
      </c>
      <c r="M822" s="2">
        <f xml:space="preserve"> Ventes[[#This Row],[Prix de Vente HT]]*Tx_TVA</f>
        <v>146.65381500000001</v>
      </c>
      <c r="N822" s="2">
        <f>+Ventes[[#This Row],[Prix de Vente HT]]+Ventes[[#This Row],[Montant TVA]]</f>
        <v>908.49181499999997</v>
      </c>
    </row>
    <row r="823" spans="1:14">
      <c r="A823" t="str">
        <f>IF(Ventes[[#This Row],[Sale_Date]]=Ventes[[#This Row],[Sale_Date]],"ID_V "&amp;TEXT(B823,"YYYY MMDD")&amp;"-"&amp;TEXT(ROW(),"000"),"ID…")</f>
        <v>ID_V YYYY 06DD-823</v>
      </c>
      <c r="B823" s="26">
        <f t="shared" si="24"/>
        <v>45452</v>
      </c>
      <c r="C823" t="str">
        <f>_xlfn.XLOOKUP(Ventes[[#This Row],[Product_Name]],Tab_Produits[Product_Line],Tab_Produits[ID_Product],"Choisir Votre Produit")</f>
        <v>ID_P Foo 0004</v>
      </c>
      <c r="D823" s="27" t="s">
        <v>513</v>
      </c>
      <c r="E823" s="27" t="str">
        <f>+Tab_Clients[[#This Row],[Client_Name]]</f>
        <v>Vivaan Mukherjee</v>
      </c>
      <c r="F823" s="27" t="str">
        <f>_xlfn.XLOOKUP(Ventes[[#This Row],[Client_Name]],Tab_Clients[Client_Name],Tab_Clients[Customer Type],"Nouveau")</f>
        <v>Normal</v>
      </c>
      <c r="G823" s="28">
        <v>3</v>
      </c>
      <c r="H823" s="6">
        <f>_xlfn.XLOOKUP(Ventes[[#This Row],[Product_Name]],Tab_Produits[Product_Line],Tab_Produits[Coût_Unitaire],"0")</f>
        <v>54.84</v>
      </c>
      <c r="I823" s="2">
        <f t="shared" si="25"/>
        <v>164.52</v>
      </c>
      <c r="J823" s="2">
        <f>IF(AND(WORKDAY(Ventes[[#This Row],[Sale_Date]],2)&gt;=5,Ventes[[#This Row],[Quantity]]&gt;=7,+Ventes[[#This Row],[Customer Type]]="Member"),-Ventes[[#This Row],[Prix_Vente]]*TX_Remise,0)</f>
        <v>0</v>
      </c>
      <c r="K823" s="2">
        <f>IF(AND(WEEKDAY(Ventes[[#This Row],[Sale_Date]],2)=7, Ventes[[#This Row],[Product_Price]]&gt;7), Ventes[[#This Row],[Prix_Vente]]*TauxMaj, 0)</f>
        <v>3.2904000000000004</v>
      </c>
      <c r="L823" s="2">
        <f>SUM(Ventes[[#This Row],[Prix_Vente]:[Majoration]])</f>
        <v>167.81040000000002</v>
      </c>
      <c r="M823" s="2">
        <f xml:space="preserve"> Ventes[[#This Row],[Prix de Vente HT]]*Tx_TVA</f>
        <v>32.303502000000002</v>
      </c>
      <c r="N823" s="2">
        <f>+Ventes[[#This Row],[Prix de Vente HT]]+Ventes[[#This Row],[Montant TVA]]</f>
        <v>200.11390200000002</v>
      </c>
    </row>
    <row r="824" spans="1:14">
      <c r="A824" t="str">
        <f>IF(Ventes[[#This Row],[Sale_Date]]=Ventes[[#This Row],[Sale_Date]],"ID_V "&amp;TEXT(B824,"YYYY MMDD")&amp;"-"&amp;TEXT(ROW(),"000"),"ID…")</f>
        <v>ID_V YYYY 06DD-824</v>
      </c>
      <c r="B824" s="26">
        <f t="shared" si="24"/>
        <v>45452</v>
      </c>
      <c r="C824" t="str">
        <f>_xlfn.XLOOKUP(Ventes[[#This Row],[Product_Name]],Tab_Produits[Product_Line],Tab_Produits[ID_Product],"Choisir Votre Produit")</f>
        <v>ID_P Hom 0003</v>
      </c>
      <c r="D824" s="27" t="s">
        <v>512</v>
      </c>
      <c r="E824" s="27" t="str">
        <f>+Tab_Clients[[#This Row],[Client_Name]]</f>
        <v>Pooja Banerjee</v>
      </c>
      <c r="F824" s="27" t="str">
        <f>_xlfn.XLOOKUP(Ventes[[#This Row],[Client_Name]],Tab_Clients[Client_Name],Tab_Clients[Customer Type],"Nouveau")</f>
        <v>Member</v>
      </c>
      <c r="G824" s="28">
        <v>10</v>
      </c>
      <c r="H824" s="6">
        <f>_xlfn.XLOOKUP(Ventes[[#This Row],[Product_Name]],Tab_Produits[Product_Line],Tab_Produits[Coût_Unitaire],"0")</f>
        <v>73.56</v>
      </c>
      <c r="I824" s="2">
        <f t="shared" si="25"/>
        <v>735.6</v>
      </c>
      <c r="J824" s="2">
        <f>IF(AND(WORKDAY(Ventes[[#This Row],[Sale_Date]],2)&gt;=5,Ventes[[#This Row],[Quantity]]&gt;=7,+Ventes[[#This Row],[Customer Type]]="Member"),-Ventes[[#This Row],[Prix_Vente]]*TX_Remise,0)</f>
        <v>-183.9</v>
      </c>
      <c r="K824" s="2">
        <f>IF(AND(WEEKDAY(Ventes[[#This Row],[Sale_Date]],2)=7, Ventes[[#This Row],[Product_Price]]&gt;7), Ventes[[#This Row],[Prix_Vente]]*TauxMaj, 0)</f>
        <v>14.712000000000002</v>
      </c>
      <c r="L824" s="2">
        <f>SUM(Ventes[[#This Row],[Prix_Vente]:[Majoration]])</f>
        <v>566.41200000000003</v>
      </c>
      <c r="M824" s="2">
        <f xml:space="preserve"> Ventes[[#This Row],[Prix de Vente HT]]*Tx_TVA</f>
        <v>109.03431</v>
      </c>
      <c r="N824" s="2">
        <f>+Ventes[[#This Row],[Prix de Vente HT]]+Ventes[[#This Row],[Montant TVA]]</f>
        <v>675.44631000000004</v>
      </c>
    </row>
    <row r="825" spans="1:14">
      <c r="A825" t="str">
        <f>IF(Ventes[[#This Row],[Sale_Date]]=Ventes[[#This Row],[Sale_Date]],"ID_V "&amp;TEXT(B825,"YYYY MMDD")&amp;"-"&amp;TEXT(ROW(),"000"),"ID…")</f>
        <v>ID_V YYYY 06DD-825</v>
      </c>
      <c r="B825" s="26">
        <f t="shared" si="24"/>
        <v>45452</v>
      </c>
      <c r="C825" t="str">
        <f>_xlfn.XLOOKUP(Ventes[[#This Row],[Product_Name]],Tab_Produits[Product_Line],Tab_Produits[ID_Product],"Choisir Votre Produit")</f>
        <v>ID_P Hom 0003</v>
      </c>
      <c r="D825" s="27" t="s">
        <v>512</v>
      </c>
      <c r="E825" s="27" t="str">
        <f>+Tab_Clients[[#This Row],[Client_Name]]</f>
        <v>Rohan Iyer</v>
      </c>
      <c r="F825" s="27" t="str">
        <f>_xlfn.XLOOKUP(Ventes[[#This Row],[Client_Name]],Tab_Clients[Client_Name],Tab_Clients[Customer Type],"Nouveau")</f>
        <v>Member</v>
      </c>
      <c r="G825" s="28">
        <v>3</v>
      </c>
      <c r="H825" s="6">
        <f>_xlfn.XLOOKUP(Ventes[[#This Row],[Product_Name]],Tab_Produits[Product_Line],Tab_Produits[Coût_Unitaire],"0")</f>
        <v>73.56</v>
      </c>
      <c r="I825" s="2">
        <f t="shared" si="25"/>
        <v>220.68</v>
      </c>
      <c r="J825" s="2">
        <f>IF(AND(WORKDAY(Ventes[[#This Row],[Sale_Date]],2)&gt;=5,Ventes[[#This Row],[Quantity]]&gt;=7,+Ventes[[#This Row],[Customer Type]]="Member"),-Ventes[[#This Row],[Prix_Vente]]*TX_Remise,0)</f>
        <v>0</v>
      </c>
      <c r="K825" s="2">
        <f>IF(AND(WEEKDAY(Ventes[[#This Row],[Sale_Date]],2)=7, Ventes[[#This Row],[Product_Price]]&gt;7), Ventes[[#This Row],[Prix_Vente]]*TauxMaj, 0)</f>
        <v>4.4136000000000006</v>
      </c>
      <c r="L825" s="2">
        <f>SUM(Ventes[[#This Row],[Prix_Vente]:[Majoration]])</f>
        <v>225.09360000000001</v>
      </c>
      <c r="M825" s="2">
        <f xml:space="preserve"> Ventes[[#This Row],[Prix de Vente HT]]*Tx_TVA</f>
        <v>43.330518000000005</v>
      </c>
      <c r="N825" s="2">
        <f>+Ventes[[#This Row],[Prix de Vente HT]]+Ventes[[#This Row],[Montant TVA]]</f>
        <v>268.42411800000002</v>
      </c>
    </row>
    <row r="826" spans="1:14">
      <c r="A826" t="str">
        <f>IF(Ventes[[#This Row],[Sale_Date]]=Ventes[[#This Row],[Sale_Date]],"ID_V "&amp;TEXT(B826,"YYYY MMDD")&amp;"-"&amp;TEXT(ROW(),"000"),"ID…")</f>
        <v>ID_V YYYY 06DD-826</v>
      </c>
      <c r="B826" s="26">
        <f t="shared" si="24"/>
        <v>45453</v>
      </c>
      <c r="C826" t="str">
        <f>_xlfn.XLOOKUP(Ventes[[#This Row],[Product_Name]],Tab_Produits[Product_Line],Tab_Produits[ID_Product],"Choisir Votre Produit")</f>
        <v>ID_P Hea 0001</v>
      </c>
      <c r="D826" s="27" t="s">
        <v>510</v>
      </c>
      <c r="E826" s="27" t="str">
        <f>+Tab_Clients[[#This Row],[Client_Name]]</f>
        <v>Rohan Sharma</v>
      </c>
      <c r="F826" s="27" t="str">
        <f>_xlfn.XLOOKUP(Ventes[[#This Row],[Client_Name]],Tab_Clients[Client_Name],Tab_Clients[Customer Type],"Nouveau")</f>
        <v>Normal</v>
      </c>
      <c r="G826" s="28">
        <v>2</v>
      </c>
      <c r="H826" s="6">
        <f>_xlfn.XLOOKUP(Ventes[[#This Row],[Product_Name]],Tab_Produits[Product_Line],Tab_Produits[Coût_Unitaire],"0")</f>
        <v>74.69</v>
      </c>
      <c r="I826" s="2">
        <f t="shared" si="25"/>
        <v>149.38</v>
      </c>
      <c r="J826" s="2">
        <f>IF(AND(WORKDAY(Ventes[[#This Row],[Sale_Date]],2)&gt;=5,Ventes[[#This Row],[Quantity]]&gt;=7,+Ventes[[#This Row],[Customer Type]]="Member"),-Ventes[[#This Row],[Prix_Vente]]*TX_Remise,0)</f>
        <v>0</v>
      </c>
      <c r="K826" s="2">
        <f>IF(AND(WEEKDAY(Ventes[[#This Row],[Sale_Date]],2)=7, Ventes[[#This Row],[Product_Price]]&gt;7), Ventes[[#This Row],[Prix_Vente]]*TauxMaj, 0)</f>
        <v>0</v>
      </c>
      <c r="L826" s="2">
        <f>SUM(Ventes[[#This Row],[Prix_Vente]:[Majoration]])</f>
        <v>149.38</v>
      </c>
      <c r="M826" s="2">
        <f xml:space="preserve"> Ventes[[#This Row],[Prix de Vente HT]]*Tx_TVA</f>
        <v>28.755649999999999</v>
      </c>
      <c r="N826" s="2">
        <f>+Ventes[[#This Row],[Prix de Vente HT]]+Ventes[[#This Row],[Montant TVA]]</f>
        <v>178.13565</v>
      </c>
    </row>
    <row r="827" spans="1:14">
      <c r="A827" t="str">
        <f>IF(Ventes[[#This Row],[Sale_Date]]=Ventes[[#This Row],[Sale_Date]],"ID_V "&amp;TEXT(B827,"YYYY MMDD")&amp;"-"&amp;TEXT(ROW(),"000"),"ID…")</f>
        <v>ID_V YYYY 06DD-827</v>
      </c>
      <c r="B827" s="26">
        <f t="shared" si="24"/>
        <v>45453</v>
      </c>
      <c r="C827" t="str">
        <f>_xlfn.XLOOKUP(Ventes[[#This Row],[Product_Name]],Tab_Produits[Product_Line],Tab_Produits[ID_Product],"Choisir Votre Produit")</f>
        <v>ID_P Foo 0004</v>
      </c>
      <c r="D827" s="27" t="s">
        <v>513</v>
      </c>
      <c r="E827" s="27" t="str">
        <f>+Tab_Clients[[#This Row],[Client_Name]]</f>
        <v>Lakshmi Das</v>
      </c>
      <c r="F827" s="27" t="str">
        <f>_xlfn.XLOOKUP(Ventes[[#This Row],[Client_Name]],Tab_Clients[Client_Name],Tab_Clients[Customer Type],"Nouveau")</f>
        <v>Member</v>
      </c>
      <c r="G827" s="28">
        <v>3</v>
      </c>
      <c r="H827" s="6">
        <f>_xlfn.XLOOKUP(Ventes[[#This Row],[Product_Name]],Tab_Produits[Product_Line],Tab_Produits[Coût_Unitaire],"0")</f>
        <v>54.84</v>
      </c>
      <c r="I827" s="2">
        <f t="shared" si="25"/>
        <v>164.52</v>
      </c>
      <c r="J827" s="2">
        <f>IF(AND(WORKDAY(Ventes[[#This Row],[Sale_Date]],2)&gt;=5,Ventes[[#This Row],[Quantity]]&gt;=7,+Ventes[[#This Row],[Customer Type]]="Member"),-Ventes[[#This Row],[Prix_Vente]]*TX_Remise,0)</f>
        <v>0</v>
      </c>
      <c r="K827" s="2">
        <f>IF(AND(WEEKDAY(Ventes[[#This Row],[Sale_Date]],2)=7, Ventes[[#This Row],[Product_Price]]&gt;7), Ventes[[#This Row],[Prix_Vente]]*TauxMaj, 0)</f>
        <v>0</v>
      </c>
      <c r="L827" s="2">
        <f>SUM(Ventes[[#This Row],[Prix_Vente]:[Majoration]])</f>
        <v>164.52</v>
      </c>
      <c r="M827" s="2">
        <f xml:space="preserve"> Ventes[[#This Row],[Prix de Vente HT]]*Tx_TVA</f>
        <v>31.670100000000001</v>
      </c>
      <c r="N827" s="2">
        <f>+Ventes[[#This Row],[Prix de Vente HT]]+Ventes[[#This Row],[Montant TVA]]</f>
        <v>196.1901</v>
      </c>
    </row>
    <row r="828" spans="1:14">
      <c r="A828" t="str">
        <f>IF(Ventes[[#This Row],[Sale_Date]]=Ventes[[#This Row],[Sale_Date]],"ID_V "&amp;TEXT(B828,"YYYY MMDD")&amp;"-"&amp;TEXT(ROW(),"000"),"ID…")</f>
        <v>ID_V YYYY 06DD-828</v>
      </c>
      <c r="B828" s="26">
        <f t="shared" si="24"/>
        <v>45453</v>
      </c>
      <c r="C828" t="str">
        <f>_xlfn.XLOOKUP(Ventes[[#This Row],[Product_Name]],Tab_Produits[Product_Line],Tab_Produits[ID_Product],"Choisir Votre Produit")</f>
        <v>ID_P Hom 0003</v>
      </c>
      <c r="D828" s="27" t="s">
        <v>512</v>
      </c>
      <c r="E828" s="27" t="str">
        <f>+Tab_Clients[[#This Row],[Client_Name]]</f>
        <v>Aarav Patel</v>
      </c>
      <c r="F828" s="27" t="str">
        <f>_xlfn.XLOOKUP(Ventes[[#This Row],[Client_Name]],Tab_Clients[Client_Name],Tab_Clients[Customer Type],"Nouveau")</f>
        <v>Member</v>
      </c>
      <c r="G828" s="28">
        <v>3</v>
      </c>
      <c r="H828" s="6">
        <f>_xlfn.XLOOKUP(Ventes[[#This Row],[Product_Name]],Tab_Produits[Product_Line],Tab_Produits[Coût_Unitaire],"0")</f>
        <v>73.56</v>
      </c>
      <c r="I828" s="2">
        <f t="shared" si="25"/>
        <v>220.68</v>
      </c>
      <c r="J828" s="2">
        <f>IF(AND(WORKDAY(Ventes[[#This Row],[Sale_Date]],2)&gt;=5,Ventes[[#This Row],[Quantity]]&gt;=7,+Ventes[[#This Row],[Customer Type]]="Member"),-Ventes[[#This Row],[Prix_Vente]]*TX_Remise,0)</f>
        <v>0</v>
      </c>
      <c r="K828" s="2">
        <f>IF(AND(WEEKDAY(Ventes[[#This Row],[Sale_Date]],2)=7, Ventes[[#This Row],[Product_Price]]&gt;7), Ventes[[#This Row],[Prix_Vente]]*TauxMaj, 0)</f>
        <v>0</v>
      </c>
      <c r="L828" s="2">
        <f>SUM(Ventes[[#This Row],[Prix_Vente]:[Majoration]])</f>
        <v>220.68</v>
      </c>
      <c r="M828" s="2">
        <f xml:space="preserve"> Ventes[[#This Row],[Prix de Vente HT]]*Tx_TVA</f>
        <v>42.480900000000005</v>
      </c>
      <c r="N828" s="2">
        <f>+Ventes[[#This Row],[Prix de Vente HT]]+Ventes[[#This Row],[Montant TVA]]</f>
        <v>263.16090000000003</v>
      </c>
    </row>
    <row r="829" spans="1:14">
      <c r="A829" t="str">
        <f>IF(Ventes[[#This Row],[Sale_Date]]=Ventes[[#This Row],[Sale_Date]],"ID_V "&amp;TEXT(B829,"YYYY MMDD")&amp;"-"&amp;TEXT(ROW(),"000"),"ID…")</f>
        <v>ID_V YYYY 06DD-829</v>
      </c>
      <c r="B829" s="26">
        <f t="shared" si="24"/>
        <v>45453</v>
      </c>
      <c r="C829" t="str">
        <f>_xlfn.XLOOKUP(Ventes[[#This Row],[Product_Name]],Tab_Produits[Product_Line],Tab_Produits[ID_Product],"Choisir Votre Produit")</f>
        <v>ID_P Hom 0003</v>
      </c>
      <c r="D829" s="27" t="s">
        <v>512</v>
      </c>
      <c r="E829" s="27" t="str">
        <f>+Tab_Clients[[#This Row],[Client_Name]]</f>
        <v>Anil Singh</v>
      </c>
      <c r="F829" s="27" t="str">
        <f>_xlfn.XLOOKUP(Ventes[[#This Row],[Client_Name]],Tab_Clients[Client_Name],Tab_Clients[Customer Type],"Nouveau")</f>
        <v>Member</v>
      </c>
      <c r="G829" s="28">
        <v>10</v>
      </c>
      <c r="H829" s="6">
        <f>_xlfn.XLOOKUP(Ventes[[#This Row],[Product_Name]],Tab_Produits[Product_Line],Tab_Produits[Coût_Unitaire],"0")</f>
        <v>73.56</v>
      </c>
      <c r="I829" s="2">
        <f t="shared" si="25"/>
        <v>735.6</v>
      </c>
      <c r="J829" s="2">
        <f>IF(AND(WORKDAY(Ventes[[#This Row],[Sale_Date]],2)&gt;=5,Ventes[[#This Row],[Quantity]]&gt;=7,+Ventes[[#This Row],[Customer Type]]="Member"),-Ventes[[#This Row],[Prix_Vente]]*TX_Remise,0)</f>
        <v>-183.9</v>
      </c>
      <c r="K829" s="2">
        <f>IF(AND(WEEKDAY(Ventes[[#This Row],[Sale_Date]],2)=7, Ventes[[#This Row],[Product_Price]]&gt;7), Ventes[[#This Row],[Prix_Vente]]*TauxMaj, 0)</f>
        <v>0</v>
      </c>
      <c r="L829" s="2">
        <f>SUM(Ventes[[#This Row],[Prix_Vente]:[Majoration]])</f>
        <v>551.70000000000005</v>
      </c>
      <c r="M829" s="2">
        <f xml:space="preserve"> Ventes[[#This Row],[Prix de Vente HT]]*Tx_TVA</f>
        <v>106.20225000000001</v>
      </c>
      <c r="N829" s="2">
        <f>+Ventes[[#This Row],[Prix de Vente HT]]+Ventes[[#This Row],[Montant TVA]]</f>
        <v>657.90225000000009</v>
      </c>
    </row>
    <row r="830" spans="1:14">
      <c r="A830" t="str">
        <f>IF(Ventes[[#This Row],[Sale_Date]]=Ventes[[#This Row],[Sale_Date]],"ID_V "&amp;TEXT(B830,"YYYY MMDD")&amp;"-"&amp;TEXT(ROW(),"000"),"ID…")</f>
        <v>ID_V YYYY 06DD-830</v>
      </c>
      <c r="B830" s="26">
        <f t="shared" si="24"/>
        <v>45454</v>
      </c>
      <c r="C830" t="str">
        <f>_xlfn.XLOOKUP(Ventes[[#This Row],[Product_Name]],Tab_Produits[Product_Line],Tab_Produits[ID_Product],"Choisir Votre Produit")</f>
        <v>ID_P Hea 0001</v>
      </c>
      <c r="D830" s="27" t="s">
        <v>510</v>
      </c>
      <c r="E830" s="27" t="str">
        <f>+Tab_Clients[[#This Row],[Client_Name]]</f>
        <v>Kavya Verma</v>
      </c>
      <c r="F830" s="27" t="str">
        <f>_xlfn.XLOOKUP(Ventes[[#This Row],[Client_Name]],Tab_Clients[Client_Name],Tab_Clients[Customer Type],"Nouveau")</f>
        <v>Normal</v>
      </c>
      <c r="G830" s="28">
        <v>7</v>
      </c>
      <c r="H830" s="6">
        <f>_xlfn.XLOOKUP(Ventes[[#This Row],[Product_Name]],Tab_Produits[Product_Line],Tab_Produits[Coût_Unitaire],"0")</f>
        <v>74.69</v>
      </c>
      <c r="I830" s="2">
        <f t="shared" si="25"/>
        <v>522.82999999999993</v>
      </c>
      <c r="J830" s="2">
        <f>IF(AND(WORKDAY(Ventes[[#This Row],[Sale_Date]],2)&gt;=5,Ventes[[#This Row],[Quantity]]&gt;=7,+Ventes[[#This Row],[Customer Type]]="Member"),-Ventes[[#This Row],[Prix_Vente]]*TX_Remise,0)</f>
        <v>0</v>
      </c>
      <c r="K830" s="2">
        <f>IF(AND(WEEKDAY(Ventes[[#This Row],[Sale_Date]],2)=7, Ventes[[#This Row],[Product_Price]]&gt;7), Ventes[[#This Row],[Prix_Vente]]*TauxMaj, 0)</f>
        <v>0</v>
      </c>
      <c r="L830" s="2">
        <f>SUM(Ventes[[#This Row],[Prix_Vente]:[Majoration]])</f>
        <v>522.82999999999993</v>
      </c>
      <c r="M830" s="2">
        <f xml:space="preserve"> Ventes[[#This Row],[Prix de Vente HT]]*Tx_TVA</f>
        <v>100.64477499999998</v>
      </c>
      <c r="N830" s="2">
        <f>+Ventes[[#This Row],[Prix de Vente HT]]+Ventes[[#This Row],[Montant TVA]]</f>
        <v>623.47477499999991</v>
      </c>
    </row>
    <row r="831" spans="1:14">
      <c r="A831" t="str">
        <f>IF(Ventes[[#This Row],[Sale_Date]]=Ventes[[#This Row],[Sale_Date]],"ID_V "&amp;TEXT(B831,"YYYY MMDD")&amp;"-"&amp;TEXT(ROW(),"000"),"ID…")</f>
        <v>ID_V YYYY 06DD-831</v>
      </c>
      <c r="B831" s="26">
        <f t="shared" si="24"/>
        <v>45454</v>
      </c>
      <c r="C831" t="str">
        <f>_xlfn.XLOOKUP(Ventes[[#This Row],[Product_Name]],Tab_Produits[Product_Line],Tab_Produits[ID_Product],"Choisir Votre Produit")</f>
        <v>ID_P Foo 0004</v>
      </c>
      <c r="D831" s="27" t="s">
        <v>513</v>
      </c>
      <c r="E831" s="27" t="str">
        <f>+Tab_Clients[[#This Row],[Client_Name]]</f>
        <v>Raj Patel</v>
      </c>
      <c r="F831" s="27" t="str">
        <f>_xlfn.XLOOKUP(Ventes[[#This Row],[Client_Name]],Tab_Clients[Client_Name],Tab_Clients[Customer Type],"Nouveau")</f>
        <v>Member</v>
      </c>
      <c r="G831" s="28">
        <v>3</v>
      </c>
      <c r="H831" s="6">
        <f>_xlfn.XLOOKUP(Ventes[[#This Row],[Product_Name]],Tab_Produits[Product_Line],Tab_Produits[Coût_Unitaire],"0")</f>
        <v>54.84</v>
      </c>
      <c r="I831" s="2">
        <f t="shared" si="25"/>
        <v>164.52</v>
      </c>
      <c r="J831" s="2">
        <f>IF(AND(WORKDAY(Ventes[[#This Row],[Sale_Date]],2)&gt;=5,Ventes[[#This Row],[Quantity]]&gt;=7,+Ventes[[#This Row],[Customer Type]]="Member"),-Ventes[[#This Row],[Prix_Vente]]*TX_Remise,0)</f>
        <v>0</v>
      </c>
      <c r="K831" s="2">
        <f>IF(AND(WEEKDAY(Ventes[[#This Row],[Sale_Date]],2)=7, Ventes[[#This Row],[Product_Price]]&gt;7), Ventes[[#This Row],[Prix_Vente]]*TauxMaj, 0)</f>
        <v>0</v>
      </c>
      <c r="L831" s="2">
        <f>SUM(Ventes[[#This Row],[Prix_Vente]:[Majoration]])</f>
        <v>164.52</v>
      </c>
      <c r="M831" s="2">
        <f xml:space="preserve"> Ventes[[#This Row],[Prix de Vente HT]]*Tx_TVA</f>
        <v>31.670100000000001</v>
      </c>
      <c r="N831" s="2">
        <f>+Ventes[[#This Row],[Prix de Vente HT]]+Ventes[[#This Row],[Montant TVA]]</f>
        <v>196.1901</v>
      </c>
    </row>
    <row r="832" spans="1:14">
      <c r="A832" t="str">
        <f>IF(Ventes[[#This Row],[Sale_Date]]=Ventes[[#This Row],[Sale_Date]],"ID_V "&amp;TEXT(B832,"YYYY MMDD")&amp;"-"&amp;TEXT(ROW(),"000"),"ID…")</f>
        <v>ID_V YYYY 06DD-832</v>
      </c>
      <c r="B832" s="26">
        <f t="shared" si="24"/>
        <v>45454</v>
      </c>
      <c r="C832" t="str">
        <f>_xlfn.XLOOKUP(Ventes[[#This Row],[Product_Name]],Tab_Produits[Product_Line],Tab_Produits[ID_Product],"Choisir Votre Produit")</f>
        <v>ID_P Hom 0003</v>
      </c>
      <c r="D832" s="27" t="s">
        <v>512</v>
      </c>
      <c r="E832" s="27" t="str">
        <f>+Tab_Clients[[#This Row],[Client_Name]]</f>
        <v>Ashok Banerjee</v>
      </c>
      <c r="F832" s="27" t="str">
        <f>_xlfn.XLOOKUP(Ventes[[#This Row],[Client_Name]],Tab_Clients[Client_Name],Tab_Clients[Customer Type],"Nouveau")</f>
        <v>Member</v>
      </c>
      <c r="G832" s="28">
        <v>2</v>
      </c>
      <c r="H832" s="6">
        <f>_xlfn.XLOOKUP(Ventes[[#This Row],[Product_Name]],Tab_Produits[Product_Line],Tab_Produits[Coût_Unitaire],"0")</f>
        <v>73.56</v>
      </c>
      <c r="I832" s="2">
        <f t="shared" si="25"/>
        <v>147.12</v>
      </c>
      <c r="J832" s="2">
        <f>IF(AND(WORKDAY(Ventes[[#This Row],[Sale_Date]],2)&gt;=5,Ventes[[#This Row],[Quantity]]&gt;=7,+Ventes[[#This Row],[Customer Type]]="Member"),-Ventes[[#This Row],[Prix_Vente]]*TX_Remise,0)</f>
        <v>0</v>
      </c>
      <c r="K832" s="2">
        <f>IF(AND(WEEKDAY(Ventes[[#This Row],[Sale_Date]],2)=7, Ventes[[#This Row],[Product_Price]]&gt;7), Ventes[[#This Row],[Prix_Vente]]*TauxMaj, 0)</f>
        <v>0</v>
      </c>
      <c r="L832" s="2">
        <f>SUM(Ventes[[#This Row],[Prix_Vente]:[Majoration]])</f>
        <v>147.12</v>
      </c>
      <c r="M832" s="2">
        <f xml:space="preserve"> Ventes[[#This Row],[Prix de Vente HT]]*Tx_TVA</f>
        <v>28.320600000000002</v>
      </c>
      <c r="N832" s="2">
        <f>+Ventes[[#This Row],[Prix de Vente HT]]+Ventes[[#This Row],[Montant TVA]]</f>
        <v>175.44060000000002</v>
      </c>
    </row>
    <row r="833" spans="1:14">
      <c r="A833" t="str">
        <f>IF(Ventes[[#This Row],[Sale_Date]]=Ventes[[#This Row],[Sale_Date]],"ID_V "&amp;TEXT(B833,"YYYY MMDD")&amp;"-"&amp;TEXT(ROW(),"000"),"ID…")</f>
        <v>ID_V YYYY 06DD-833</v>
      </c>
      <c r="B833" s="26">
        <f t="shared" si="24"/>
        <v>45454</v>
      </c>
      <c r="C833" t="str">
        <f>_xlfn.XLOOKUP(Ventes[[#This Row],[Product_Name]],Tab_Produits[Product_Line],Tab_Produits[ID_Product],"Choisir Votre Produit")</f>
        <v>ID_P Hom 0003</v>
      </c>
      <c r="D833" s="27" t="s">
        <v>512</v>
      </c>
      <c r="E833" s="27" t="str">
        <f>+Tab_Clients[[#This Row],[Client_Name]]</f>
        <v>Sanjay Verma</v>
      </c>
      <c r="F833" s="27" t="str">
        <f>_xlfn.XLOOKUP(Ventes[[#This Row],[Client_Name]],Tab_Clients[Client_Name],Tab_Clients[Customer Type],"Nouveau")</f>
        <v>Member</v>
      </c>
      <c r="G833" s="28">
        <v>5</v>
      </c>
      <c r="H833" s="6">
        <f>_xlfn.XLOOKUP(Ventes[[#This Row],[Product_Name]],Tab_Produits[Product_Line],Tab_Produits[Coût_Unitaire],"0")</f>
        <v>73.56</v>
      </c>
      <c r="I833" s="2">
        <f t="shared" si="25"/>
        <v>367.8</v>
      </c>
      <c r="J833" s="2">
        <f>IF(AND(WORKDAY(Ventes[[#This Row],[Sale_Date]],2)&gt;=5,Ventes[[#This Row],[Quantity]]&gt;=7,+Ventes[[#This Row],[Customer Type]]="Member"),-Ventes[[#This Row],[Prix_Vente]]*TX_Remise,0)</f>
        <v>0</v>
      </c>
      <c r="K833" s="2">
        <f>IF(AND(WEEKDAY(Ventes[[#This Row],[Sale_Date]],2)=7, Ventes[[#This Row],[Product_Price]]&gt;7), Ventes[[#This Row],[Prix_Vente]]*TauxMaj, 0)</f>
        <v>0</v>
      </c>
      <c r="L833" s="2">
        <f>SUM(Ventes[[#This Row],[Prix_Vente]:[Majoration]])</f>
        <v>367.8</v>
      </c>
      <c r="M833" s="2">
        <f xml:space="preserve"> Ventes[[#This Row],[Prix de Vente HT]]*Tx_TVA</f>
        <v>70.801500000000004</v>
      </c>
      <c r="N833" s="2">
        <f>+Ventes[[#This Row],[Prix de Vente HT]]+Ventes[[#This Row],[Montant TVA]]</f>
        <v>438.60149999999999</v>
      </c>
    </row>
    <row r="834" spans="1:14">
      <c r="A834" t="str">
        <f>IF(Ventes[[#This Row],[Sale_Date]]=Ventes[[#This Row],[Sale_Date]],"ID_V "&amp;TEXT(B834,"YYYY MMDD")&amp;"-"&amp;TEXT(ROW(),"000"),"ID…")</f>
        <v>ID_V YYYY 06DD-834</v>
      </c>
      <c r="B834" s="26">
        <f t="shared" ref="B834:B897" si="26">DATE(2023, 11, 17) + INT((ROW(B833)-1)/4)</f>
        <v>45455</v>
      </c>
      <c r="C834" t="str">
        <f>_xlfn.XLOOKUP(Ventes[[#This Row],[Product_Name]],Tab_Produits[Product_Line],Tab_Produits[ID_Product],"Choisir Votre Produit")</f>
        <v>ID_P Hea 0001</v>
      </c>
      <c r="D834" s="27" t="s">
        <v>510</v>
      </c>
      <c r="E834" s="27" t="str">
        <f>+Tab_Clients[[#This Row],[Client_Name]]</f>
        <v>Vikram Chopra</v>
      </c>
      <c r="F834" s="27" t="str">
        <f>_xlfn.XLOOKUP(Ventes[[#This Row],[Client_Name]],Tab_Clients[Client_Name],Tab_Clients[Customer Type],"Nouveau")</f>
        <v>Normal</v>
      </c>
      <c r="G834" s="28">
        <v>9</v>
      </c>
      <c r="H834" s="6">
        <f>_xlfn.XLOOKUP(Ventes[[#This Row],[Product_Name]],Tab_Produits[Product_Line],Tab_Produits[Coût_Unitaire],"0")</f>
        <v>74.69</v>
      </c>
      <c r="I834" s="2">
        <f t="shared" ref="I834:I897" si="27">G834*H834</f>
        <v>672.21</v>
      </c>
      <c r="J834" s="2">
        <f>IF(AND(WORKDAY(Ventes[[#This Row],[Sale_Date]],2)&gt;=5,Ventes[[#This Row],[Quantity]]&gt;=7,+Ventes[[#This Row],[Customer Type]]="Member"),-Ventes[[#This Row],[Prix_Vente]]*TX_Remise,0)</f>
        <v>0</v>
      </c>
      <c r="K834" s="2">
        <f>IF(AND(WEEKDAY(Ventes[[#This Row],[Sale_Date]],2)=7, Ventes[[#This Row],[Product_Price]]&gt;7), Ventes[[#This Row],[Prix_Vente]]*TauxMaj, 0)</f>
        <v>0</v>
      </c>
      <c r="L834" s="2">
        <f>SUM(Ventes[[#This Row],[Prix_Vente]:[Majoration]])</f>
        <v>672.21</v>
      </c>
      <c r="M834" s="2">
        <f xml:space="preserve"> Ventes[[#This Row],[Prix de Vente HT]]*Tx_TVA</f>
        <v>129.40042500000001</v>
      </c>
      <c r="N834" s="2">
        <f>+Ventes[[#This Row],[Prix de Vente HT]]+Ventes[[#This Row],[Montant TVA]]</f>
        <v>801.61042500000008</v>
      </c>
    </row>
    <row r="835" spans="1:14">
      <c r="A835" t="str">
        <f>IF(Ventes[[#This Row],[Sale_Date]]=Ventes[[#This Row],[Sale_Date]],"ID_V "&amp;TEXT(B835,"YYYY MMDD")&amp;"-"&amp;TEXT(ROW(),"000"),"ID…")</f>
        <v>ID_V YYYY 06DD-835</v>
      </c>
      <c r="B835" s="26">
        <f t="shared" si="26"/>
        <v>45455</v>
      </c>
      <c r="C835" t="str">
        <f>_xlfn.XLOOKUP(Ventes[[#This Row],[Product_Name]],Tab_Produits[Product_Line],Tab_Produits[ID_Product],"Choisir Votre Produit")</f>
        <v>ID_P Foo 0004</v>
      </c>
      <c r="D835" s="27" t="s">
        <v>513</v>
      </c>
      <c r="E835" s="27" t="str">
        <f>+Tab_Clients[[#This Row],[Client_Name]]</f>
        <v>Riya Mukherjee</v>
      </c>
      <c r="F835" s="27" t="str">
        <f>_xlfn.XLOOKUP(Ventes[[#This Row],[Client_Name]],Tab_Clients[Client_Name],Tab_Clients[Customer Type],"Nouveau")</f>
        <v>Member</v>
      </c>
      <c r="G835" s="28">
        <v>6</v>
      </c>
      <c r="H835" s="6">
        <f>_xlfn.XLOOKUP(Ventes[[#This Row],[Product_Name]],Tab_Produits[Product_Line],Tab_Produits[Coût_Unitaire],"0")</f>
        <v>54.84</v>
      </c>
      <c r="I835" s="2">
        <f t="shared" si="27"/>
        <v>329.04</v>
      </c>
      <c r="J835" s="2">
        <f>IF(AND(WORKDAY(Ventes[[#This Row],[Sale_Date]],2)&gt;=5,Ventes[[#This Row],[Quantity]]&gt;=7,+Ventes[[#This Row],[Customer Type]]="Member"),-Ventes[[#This Row],[Prix_Vente]]*TX_Remise,0)</f>
        <v>0</v>
      </c>
      <c r="K835" s="2">
        <f>IF(AND(WEEKDAY(Ventes[[#This Row],[Sale_Date]],2)=7, Ventes[[#This Row],[Product_Price]]&gt;7), Ventes[[#This Row],[Prix_Vente]]*TauxMaj, 0)</f>
        <v>0</v>
      </c>
      <c r="L835" s="2">
        <f>SUM(Ventes[[#This Row],[Prix_Vente]:[Majoration]])</f>
        <v>329.04</v>
      </c>
      <c r="M835" s="2">
        <f xml:space="preserve"> Ventes[[#This Row],[Prix de Vente HT]]*Tx_TVA</f>
        <v>63.340200000000003</v>
      </c>
      <c r="N835" s="2">
        <f>+Ventes[[#This Row],[Prix de Vente HT]]+Ventes[[#This Row],[Montant TVA]]</f>
        <v>392.3802</v>
      </c>
    </row>
    <row r="836" spans="1:14">
      <c r="A836" t="str">
        <f>IF(Ventes[[#This Row],[Sale_Date]]=Ventes[[#This Row],[Sale_Date]],"ID_V "&amp;TEXT(B836,"YYYY MMDD")&amp;"-"&amp;TEXT(ROW(),"000"),"ID…")</f>
        <v>ID_V YYYY 06DD-836</v>
      </c>
      <c r="B836" s="26">
        <f t="shared" si="26"/>
        <v>45455</v>
      </c>
      <c r="C836" t="str">
        <f>_xlfn.XLOOKUP(Ventes[[#This Row],[Product_Name]],Tab_Produits[Product_Line],Tab_Produits[ID_Product],"Choisir Votre Produit")</f>
        <v>ID_P Hom 0003</v>
      </c>
      <c r="D836" s="27" t="s">
        <v>512</v>
      </c>
      <c r="E836" s="27" t="str">
        <f>+Tab_Clients[[#This Row],[Client_Name]]</f>
        <v>Pooja Kapoor</v>
      </c>
      <c r="F836" s="27" t="str">
        <f>_xlfn.XLOOKUP(Ventes[[#This Row],[Client_Name]],Tab_Clients[Client_Name],Tab_Clients[Customer Type],"Nouveau")</f>
        <v>Normal</v>
      </c>
      <c r="G836" s="28">
        <v>1</v>
      </c>
      <c r="H836" s="6">
        <f>_xlfn.XLOOKUP(Ventes[[#This Row],[Product_Name]],Tab_Produits[Product_Line],Tab_Produits[Coût_Unitaire],"0")</f>
        <v>73.56</v>
      </c>
      <c r="I836" s="2">
        <f t="shared" si="27"/>
        <v>73.56</v>
      </c>
      <c r="J836" s="2">
        <f>IF(AND(WORKDAY(Ventes[[#This Row],[Sale_Date]],2)&gt;=5,Ventes[[#This Row],[Quantity]]&gt;=7,+Ventes[[#This Row],[Customer Type]]="Member"),-Ventes[[#This Row],[Prix_Vente]]*TX_Remise,0)</f>
        <v>0</v>
      </c>
      <c r="K836" s="2">
        <f>IF(AND(WEEKDAY(Ventes[[#This Row],[Sale_Date]],2)=7, Ventes[[#This Row],[Product_Price]]&gt;7), Ventes[[#This Row],[Prix_Vente]]*TauxMaj, 0)</f>
        <v>0</v>
      </c>
      <c r="L836" s="2">
        <f>SUM(Ventes[[#This Row],[Prix_Vente]:[Majoration]])</f>
        <v>73.56</v>
      </c>
      <c r="M836" s="2">
        <f xml:space="preserve"> Ventes[[#This Row],[Prix de Vente HT]]*Tx_TVA</f>
        <v>14.160300000000001</v>
      </c>
      <c r="N836" s="2">
        <f>+Ventes[[#This Row],[Prix de Vente HT]]+Ventes[[#This Row],[Montant TVA]]</f>
        <v>87.720300000000009</v>
      </c>
    </row>
    <row r="837" spans="1:14">
      <c r="A837" t="str">
        <f>IF(Ventes[[#This Row],[Sale_Date]]=Ventes[[#This Row],[Sale_Date]],"ID_V "&amp;TEXT(B837,"YYYY MMDD")&amp;"-"&amp;TEXT(ROW(),"000"),"ID…")</f>
        <v>ID_V YYYY 06DD-837</v>
      </c>
      <c r="B837" s="26">
        <f t="shared" si="26"/>
        <v>45455</v>
      </c>
      <c r="C837" t="str">
        <f>_xlfn.XLOOKUP(Ventes[[#This Row],[Product_Name]],Tab_Produits[Product_Line],Tab_Produits[ID_Product],"Choisir Votre Produit")</f>
        <v>ID_P Hom 0003</v>
      </c>
      <c r="D837" s="27" t="s">
        <v>512</v>
      </c>
      <c r="E837" s="27" t="str">
        <f>+Tab_Clients[[#This Row],[Client_Name]]</f>
        <v>Ananya Bansal</v>
      </c>
      <c r="F837" s="27" t="str">
        <f>_xlfn.XLOOKUP(Ventes[[#This Row],[Client_Name]],Tab_Clients[Client_Name],Tab_Clients[Customer Type],"Nouveau")</f>
        <v>Member</v>
      </c>
      <c r="G837" s="28">
        <v>10</v>
      </c>
      <c r="H837" s="6">
        <f>_xlfn.XLOOKUP(Ventes[[#This Row],[Product_Name]],Tab_Produits[Product_Line],Tab_Produits[Coût_Unitaire],"0")</f>
        <v>73.56</v>
      </c>
      <c r="I837" s="2">
        <f t="shared" si="27"/>
        <v>735.6</v>
      </c>
      <c r="J837" s="2">
        <f>IF(AND(WORKDAY(Ventes[[#This Row],[Sale_Date]],2)&gt;=5,Ventes[[#This Row],[Quantity]]&gt;=7,+Ventes[[#This Row],[Customer Type]]="Member"),-Ventes[[#This Row],[Prix_Vente]]*TX_Remise,0)</f>
        <v>-183.9</v>
      </c>
      <c r="K837" s="2">
        <f>IF(AND(WEEKDAY(Ventes[[#This Row],[Sale_Date]],2)=7, Ventes[[#This Row],[Product_Price]]&gt;7), Ventes[[#This Row],[Prix_Vente]]*TauxMaj, 0)</f>
        <v>0</v>
      </c>
      <c r="L837" s="2">
        <f>SUM(Ventes[[#This Row],[Prix_Vente]:[Majoration]])</f>
        <v>551.70000000000005</v>
      </c>
      <c r="M837" s="2">
        <f xml:space="preserve"> Ventes[[#This Row],[Prix de Vente HT]]*Tx_TVA</f>
        <v>106.20225000000001</v>
      </c>
      <c r="N837" s="2">
        <f>+Ventes[[#This Row],[Prix de Vente HT]]+Ventes[[#This Row],[Montant TVA]]</f>
        <v>657.90225000000009</v>
      </c>
    </row>
    <row r="838" spans="1:14">
      <c r="A838" t="str">
        <f>IF(Ventes[[#This Row],[Sale_Date]]=Ventes[[#This Row],[Sale_Date]],"ID_V "&amp;TEXT(B838,"YYYY MMDD")&amp;"-"&amp;TEXT(ROW(),"000"),"ID…")</f>
        <v>ID_V YYYY 06DD-838</v>
      </c>
      <c r="B838" s="26">
        <f t="shared" si="26"/>
        <v>45456</v>
      </c>
      <c r="C838" t="str">
        <f>_xlfn.XLOOKUP(Ventes[[#This Row],[Product_Name]],Tab_Produits[Product_Line],Tab_Produits[ID_Product],"Choisir Votre Produit")</f>
        <v>ID_P Hea 0001</v>
      </c>
      <c r="D838" s="27" t="s">
        <v>510</v>
      </c>
      <c r="E838" s="27" t="str">
        <f>+Tab_Clients[[#This Row],[Client_Name]]</f>
        <v>Ashok Kapoor</v>
      </c>
      <c r="F838" s="27" t="str">
        <f>_xlfn.XLOOKUP(Ventes[[#This Row],[Client_Name]],Tab_Clients[Client_Name],Tab_Clients[Customer Type],"Nouveau")</f>
        <v>Member</v>
      </c>
      <c r="G838" s="28">
        <v>5</v>
      </c>
      <c r="H838" s="6">
        <f>_xlfn.XLOOKUP(Ventes[[#This Row],[Product_Name]],Tab_Produits[Product_Line],Tab_Produits[Coût_Unitaire],"0")</f>
        <v>74.69</v>
      </c>
      <c r="I838" s="2">
        <f t="shared" si="27"/>
        <v>373.45</v>
      </c>
      <c r="J838" s="2">
        <f>IF(AND(WORKDAY(Ventes[[#This Row],[Sale_Date]],2)&gt;=5,Ventes[[#This Row],[Quantity]]&gt;=7,+Ventes[[#This Row],[Customer Type]]="Member"),-Ventes[[#This Row],[Prix_Vente]]*TX_Remise,0)</f>
        <v>0</v>
      </c>
      <c r="K838" s="2">
        <f>IF(AND(WEEKDAY(Ventes[[#This Row],[Sale_Date]],2)=7, Ventes[[#This Row],[Product_Price]]&gt;7), Ventes[[#This Row],[Prix_Vente]]*TauxMaj, 0)</f>
        <v>0</v>
      </c>
      <c r="L838" s="2">
        <f>SUM(Ventes[[#This Row],[Prix_Vente]:[Majoration]])</f>
        <v>373.45</v>
      </c>
      <c r="M838" s="2">
        <f xml:space="preserve"> Ventes[[#This Row],[Prix de Vente HT]]*Tx_TVA</f>
        <v>71.889124999999993</v>
      </c>
      <c r="N838" s="2">
        <f>+Ventes[[#This Row],[Prix de Vente HT]]+Ventes[[#This Row],[Montant TVA]]</f>
        <v>445.33912499999997</v>
      </c>
    </row>
    <row r="839" spans="1:14">
      <c r="A839" t="str">
        <f>IF(Ventes[[#This Row],[Sale_Date]]=Ventes[[#This Row],[Sale_Date]],"ID_V "&amp;TEXT(B839,"YYYY MMDD")&amp;"-"&amp;TEXT(ROW(),"000"),"ID…")</f>
        <v>ID_V YYYY 06DD-839</v>
      </c>
      <c r="B839" s="26">
        <f t="shared" si="26"/>
        <v>45456</v>
      </c>
      <c r="C839" t="str">
        <f>_xlfn.XLOOKUP(Ventes[[#This Row],[Product_Name]],Tab_Produits[Product_Line],Tab_Produits[ID_Product],"Choisir Votre Produit")</f>
        <v>ID_P Foo 0004</v>
      </c>
      <c r="D839" s="27" t="s">
        <v>513</v>
      </c>
      <c r="E839" s="27" t="str">
        <f>+Tab_Clients[[#This Row],[Client_Name]]</f>
        <v>Amit Kapoor</v>
      </c>
      <c r="F839" s="27" t="str">
        <f>_xlfn.XLOOKUP(Ventes[[#This Row],[Client_Name]],Tab_Clients[Client_Name],Tab_Clients[Customer Type],"Nouveau")</f>
        <v>Member</v>
      </c>
      <c r="G839" s="28">
        <v>10</v>
      </c>
      <c r="H839" s="6">
        <f>_xlfn.XLOOKUP(Ventes[[#This Row],[Product_Name]],Tab_Produits[Product_Line],Tab_Produits[Coût_Unitaire],"0")</f>
        <v>54.84</v>
      </c>
      <c r="I839" s="2">
        <f t="shared" si="27"/>
        <v>548.40000000000009</v>
      </c>
      <c r="J839" s="2">
        <f>IF(AND(WORKDAY(Ventes[[#This Row],[Sale_Date]],2)&gt;=5,Ventes[[#This Row],[Quantity]]&gt;=7,+Ventes[[#This Row],[Customer Type]]="Member"),-Ventes[[#This Row],[Prix_Vente]]*TX_Remise,0)</f>
        <v>-137.10000000000002</v>
      </c>
      <c r="K839" s="2">
        <f>IF(AND(WEEKDAY(Ventes[[#This Row],[Sale_Date]],2)=7, Ventes[[#This Row],[Product_Price]]&gt;7), Ventes[[#This Row],[Prix_Vente]]*TauxMaj, 0)</f>
        <v>0</v>
      </c>
      <c r="L839" s="2">
        <f>SUM(Ventes[[#This Row],[Prix_Vente]:[Majoration]])</f>
        <v>411.30000000000007</v>
      </c>
      <c r="M839" s="2">
        <f xml:space="preserve"> Ventes[[#This Row],[Prix de Vente HT]]*Tx_TVA</f>
        <v>79.17525000000002</v>
      </c>
      <c r="N839" s="2">
        <f>+Ventes[[#This Row],[Prix de Vente HT]]+Ventes[[#This Row],[Montant TVA]]</f>
        <v>490.47525000000007</v>
      </c>
    </row>
    <row r="840" spans="1:14">
      <c r="A840" t="str">
        <f>IF(Ventes[[#This Row],[Sale_Date]]=Ventes[[#This Row],[Sale_Date]],"ID_V "&amp;TEXT(B840,"YYYY MMDD")&amp;"-"&amp;TEXT(ROW(),"000"),"ID…")</f>
        <v>ID_V YYYY 06DD-840</v>
      </c>
      <c r="B840" s="26">
        <f t="shared" si="26"/>
        <v>45456</v>
      </c>
      <c r="C840" t="str">
        <f>_xlfn.XLOOKUP(Ventes[[#This Row],[Product_Name]],Tab_Produits[Product_Line],Tab_Produits[ID_Product],"Choisir Votre Produit")</f>
        <v>ID_P Hom 0003</v>
      </c>
      <c r="D840" s="27" t="s">
        <v>512</v>
      </c>
      <c r="E840" s="27" t="str">
        <f>+Tab_Clients[[#This Row],[Client_Name]]</f>
        <v>Karan Nair</v>
      </c>
      <c r="F840" s="27" t="str">
        <f>_xlfn.XLOOKUP(Ventes[[#This Row],[Client_Name]],Tab_Clients[Client_Name],Tab_Clients[Customer Type],"Nouveau")</f>
        <v>Member</v>
      </c>
      <c r="G840" s="28">
        <v>9</v>
      </c>
      <c r="H840" s="6">
        <f>_xlfn.XLOOKUP(Ventes[[#This Row],[Product_Name]],Tab_Produits[Product_Line],Tab_Produits[Coût_Unitaire],"0")</f>
        <v>73.56</v>
      </c>
      <c r="I840" s="2">
        <f t="shared" si="27"/>
        <v>662.04</v>
      </c>
      <c r="J840" s="2">
        <f>IF(AND(WORKDAY(Ventes[[#This Row],[Sale_Date]],2)&gt;=5,Ventes[[#This Row],[Quantity]]&gt;=7,+Ventes[[#This Row],[Customer Type]]="Member"),-Ventes[[#This Row],[Prix_Vente]]*TX_Remise,0)</f>
        <v>-165.51</v>
      </c>
      <c r="K840" s="2">
        <f>IF(AND(WEEKDAY(Ventes[[#This Row],[Sale_Date]],2)=7, Ventes[[#This Row],[Product_Price]]&gt;7), Ventes[[#This Row],[Prix_Vente]]*TauxMaj, 0)</f>
        <v>0</v>
      </c>
      <c r="L840" s="2">
        <f>SUM(Ventes[[#This Row],[Prix_Vente]:[Majoration]])</f>
        <v>496.53</v>
      </c>
      <c r="M840" s="2">
        <f xml:space="preserve"> Ventes[[#This Row],[Prix de Vente HT]]*Tx_TVA</f>
        <v>95.582025000000002</v>
      </c>
      <c r="N840" s="2">
        <f>+Ventes[[#This Row],[Prix de Vente HT]]+Ventes[[#This Row],[Montant TVA]]</f>
        <v>592.11202500000002</v>
      </c>
    </row>
    <row r="841" spans="1:14">
      <c r="A841" t="str">
        <f>IF(Ventes[[#This Row],[Sale_Date]]=Ventes[[#This Row],[Sale_Date]],"ID_V "&amp;TEXT(B841,"YYYY MMDD")&amp;"-"&amp;TEXT(ROW(),"000"),"ID…")</f>
        <v>ID_V YYYY 06DD-841</v>
      </c>
      <c r="B841" s="26">
        <f t="shared" si="26"/>
        <v>45456</v>
      </c>
      <c r="C841" t="str">
        <f>_xlfn.XLOOKUP(Ventes[[#This Row],[Product_Name]],Tab_Produits[Product_Line],Tab_Produits[ID_Product],"Choisir Votre Produit")</f>
        <v>ID_P Hom 0003</v>
      </c>
      <c r="D841" s="27" t="s">
        <v>512</v>
      </c>
      <c r="E841" s="27" t="str">
        <f>+Tab_Clients[[#This Row],[Client_Name]]</f>
        <v>Raj Singh</v>
      </c>
      <c r="F841" s="27" t="str">
        <f>_xlfn.XLOOKUP(Ventes[[#This Row],[Client_Name]],Tab_Clients[Client_Name],Tab_Clients[Customer Type],"Nouveau")</f>
        <v>Member</v>
      </c>
      <c r="G841" s="28">
        <v>4</v>
      </c>
      <c r="H841" s="6">
        <f>_xlfn.XLOOKUP(Ventes[[#This Row],[Product_Name]],Tab_Produits[Product_Line],Tab_Produits[Coût_Unitaire],"0")</f>
        <v>73.56</v>
      </c>
      <c r="I841" s="2">
        <f t="shared" si="27"/>
        <v>294.24</v>
      </c>
      <c r="J841" s="2">
        <f>IF(AND(WORKDAY(Ventes[[#This Row],[Sale_Date]],2)&gt;=5,Ventes[[#This Row],[Quantity]]&gt;=7,+Ventes[[#This Row],[Customer Type]]="Member"),-Ventes[[#This Row],[Prix_Vente]]*TX_Remise,0)</f>
        <v>0</v>
      </c>
      <c r="K841" s="2">
        <f>IF(AND(WEEKDAY(Ventes[[#This Row],[Sale_Date]],2)=7, Ventes[[#This Row],[Product_Price]]&gt;7), Ventes[[#This Row],[Prix_Vente]]*TauxMaj, 0)</f>
        <v>0</v>
      </c>
      <c r="L841" s="2">
        <f>SUM(Ventes[[#This Row],[Prix_Vente]:[Majoration]])</f>
        <v>294.24</v>
      </c>
      <c r="M841" s="2">
        <f xml:space="preserve"> Ventes[[#This Row],[Prix de Vente HT]]*Tx_TVA</f>
        <v>56.641200000000005</v>
      </c>
      <c r="N841" s="2">
        <f>+Ventes[[#This Row],[Prix de Vente HT]]+Ventes[[#This Row],[Montant TVA]]</f>
        <v>350.88120000000004</v>
      </c>
    </row>
    <row r="842" spans="1:14">
      <c r="A842" t="str">
        <f>IF(Ventes[[#This Row],[Sale_Date]]=Ventes[[#This Row],[Sale_Date]],"ID_V "&amp;TEXT(B842,"YYYY MMDD")&amp;"-"&amp;TEXT(ROW(),"000"),"ID…")</f>
        <v>ID_V YYYY 06DD-842</v>
      </c>
      <c r="B842" s="26">
        <f t="shared" si="26"/>
        <v>45457</v>
      </c>
      <c r="C842" t="str">
        <f>_xlfn.XLOOKUP(Ventes[[#This Row],[Product_Name]],Tab_Produits[Product_Line],Tab_Produits[ID_Product],"Choisir Votre Produit")</f>
        <v>ID_P Hea 0001</v>
      </c>
      <c r="D842" s="27" t="s">
        <v>510</v>
      </c>
      <c r="E842" s="27" t="str">
        <f>+Tab_Clients[[#This Row],[Client_Name]]</f>
        <v>Isha Malhotra</v>
      </c>
      <c r="F842" s="27" t="str">
        <f>_xlfn.XLOOKUP(Ventes[[#This Row],[Client_Name]],Tab_Clients[Client_Name],Tab_Clients[Customer Type],"Nouveau")</f>
        <v>Normal</v>
      </c>
      <c r="G842" s="28">
        <v>1</v>
      </c>
      <c r="H842" s="6">
        <f>_xlfn.XLOOKUP(Ventes[[#This Row],[Product_Name]],Tab_Produits[Product_Line],Tab_Produits[Coût_Unitaire],"0")</f>
        <v>74.69</v>
      </c>
      <c r="I842" s="2">
        <f t="shared" si="27"/>
        <v>74.69</v>
      </c>
      <c r="J842" s="2">
        <f>IF(AND(WORKDAY(Ventes[[#This Row],[Sale_Date]],2)&gt;=5,Ventes[[#This Row],[Quantity]]&gt;=7,+Ventes[[#This Row],[Customer Type]]="Member"),-Ventes[[#This Row],[Prix_Vente]]*TX_Remise,0)</f>
        <v>0</v>
      </c>
      <c r="K842" s="2">
        <f>IF(AND(WEEKDAY(Ventes[[#This Row],[Sale_Date]],2)=7, Ventes[[#This Row],[Product_Price]]&gt;7), Ventes[[#This Row],[Prix_Vente]]*TauxMaj, 0)</f>
        <v>0</v>
      </c>
      <c r="L842" s="2">
        <f>SUM(Ventes[[#This Row],[Prix_Vente]:[Majoration]])</f>
        <v>74.69</v>
      </c>
      <c r="M842" s="2">
        <f xml:space="preserve"> Ventes[[#This Row],[Prix de Vente HT]]*Tx_TVA</f>
        <v>14.377825</v>
      </c>
      <c r="N842" s="2">
        <f>+Ventes[[#This Row],[Prix de Vente HT]]+Ventes[[#This Row],[Montant TVA]]</f>
        <v>89.067824999999999</v>
      </c>
    </row>
    <row r="843" spans="1:14">
      <c r="A843" t="str">
        <f>IF(Ventes[[#This Row],[Sale_Date]]=Ventes[[#This Row],[Sale_Date]],"ID_V "&amp;TEXT(B843,"YYYY MMDD")&amp;"-"&amp;TEXT(ROW(),"000"),"ID…")</f>
        <v>ID_V YYYY 06DD-843</v>
      </c>
      <c r="B843" s="26">
        <f t="shared" si="26"/>
        <v>45457</v>
      </c>
      <c r="C843" t="str">
        <f>_xlfn.XLOOKUP(Ventes[[#This Row],[Product_Name]],Tab_Produits[Product_Line],Tab_Produits[ID_Product],"Choisir Votre Produit")</f>
        <v>ID_P Foo 0004</v>
      </c>
      <c r="D843" s="27" t="s">
        <v>513</v>
      </c>
      <c r="E843" s="27" t="str">
        <f>+Tab_Clients[[#This Row],[Client_Name]]</f>
        <v>Manish Bansal</v>
      </c>
      <c r="F843" s="27" t="str">
        <f>_xlfn.XLOOKUP(Ventes[[#This Row],[Client_Name]],Tab_Clients[Client_Name],Tab_Clients[Customer Type],"Nouveau")</f>
        <v>Member</v>
      </c>
      <c r="G843" s="28">
        <v>7</v>
      </c>
      <c r="H843" s="6">
        <f>_xlfn.XLOOKUP(Ventes[[#This Row],[Product_Name]],Tab_Produits[Product_Line],Tab_Produits[Coût_Unitaire],"0")</f>
        <v>54.84</v>
      </c>
      <c r="I843" s="2">
        <f t="shared" si="27"/>
        <v>383.88</v>
      </c>
      <c r="J843" s="2">
        <f>IF(AND(WORKDAY(Ventes[[#This Row],[Sale_Date]],2)&gt;=5,Ventes[[#This Row],[Quantity]]&gt;=7,+Ventes[[#This Row],[Customer Type]]="Member"),-Ventes[[#This Row],[Prix_Vente]]*TX_Remise,0)</f>
        <v>-95.97</v>
      </c>
      <c r="K843" s="2">
        <f>IF(AND(WEEKDAY(Ventes[[#This Row],[Sale_Date]],2)=7, Ventes[[#This Row],[Product_Price]]&gt;7), Ventes[[#This Row],[Prix_Vente]]*TauxMaj, 0)</f>
        <v>0</v>
      </c>
      <c r="L843" s="2">
        <f>SUM(Ventes[[#This Row],[Prix_Vente]:[Majoration]])</f>
        <v>287.90999999999997</v>
      </c>
      <c r="M843" s="2">
        <f xml:space="preserve"> Ventes[[#This Row],[Prix de Vente HT]]*Tx_TVA</f>
        <v>55.422674999999998</v>
      </c>
      <c r="N843" s="2">
        <f>+Ventes[[#This Row],[Prix de Vente HT]]+Ventes[[#This Row],[Montant TVA]]</f>
        <v>343.33267499999999</v>
      </c>
    </row>
    <row r="844" spans="1:14">
      <c r="A844" t="str">
        <f>IF(Ventes[[#This Row],[Sale_Date]]=Ventes[[#This Row],[Sale_Date]],"ID_V "&amp;TEXT(B844,"YYYY MMDD")&amp;"-"&amp;TEXT(ROW(),"000"),"ID…")</f>
        <v>ID_V YYYY 06DD-844</v>
      </c>
      <c r="B844" s="26">
        <f t="shared" si="26"/>
        <v>45457</v>
      </c>
      <c r="C844" t="str">
        <f>_xlfn.XLOOKUP(Ventes[[#This Row],[Product_Name]],Tab_Produits[Product_Line],Tab_Produits[ID_Product],"Choisir Votre Produit")</f>
        <v>ID_P Hom 0003</v>
      </c>
      <c r="D844" s="27" t="s">
        <v>512</v>
      </c>
      <c r="E844" s="27" t="str">
        <f>+Tab_Clients[[#This Row],[Client_Name]]</f>
        <v>Deepak Chopra</v>
      </c>
      <c r="F844" s="27" t="str">
        <f>_xlfn.XLOOKUP(Ventes[[#This Row],[Client_Name]],Tab_Clients[Client_Name],Tab_Clients[Customer Type],"Nouveau")</f>
        <v>Member</v>
      </c>
      <c r="G844" s="28">
        <v>3</v>
      </c>
      <c r="H844" s="6">
        <f>_xlfn.XLOOKUP(Ventes[[#This Row],[Product_Name]],Tab_Produits[Product_Line],Tab_Produits[Coût_Unitaire],"0")</f>
        <v>73.56</v>
      </c>
      <c r="I844" s="2">
        <f t="shared" si="27"/>
        <v>220.68</v>
      </c>
      <c r="J844" s="2">
        <f>IF(AND(WORKDAY(Ventes[[#This Row],[Sale_Date]],2)&gt;=5,Ventes[[#This Row],[Quantity]]&gt;=7,+Ventes[[#This Row],[Customer Type]]="Member"),-Ventes[[#This Row],[Prix_Vente]]*TX_Remise,0)</f>
        <v>0</v>
      </c>
      <c r="K844" s="2">
        <f>IF(AND(WEEKDAY(Ventes[[#This Row],[Sale_Date]],2)=7, Ventes[[#This Row],[Product_Price]]&gt;7), Ventes[[#This Row],[Prix_Vente]]*TauxMaj, 0)</f>
        <v>0</v>
      </c>
      <c r="L844" s="2">
        <f>SUM(Ventes[[#This Row],[Prix_Vente]:[Majoration]])</f>
        <v>220.68</v>
      </c>
      <c r="M844" s="2">
        <f xml:space="preserve"> Ventes[[#This Row],[Prix de Vente HT]]*Tx_TVA</f>
        <v>42.480900000000005</v>
      </c>
      <c r="N844" s="2">
        <f>+Ventes[[#This Row],[Prix de Vente HT]]+Ventes[[#This Row],[Montant TVA]]</f>
        <v>263.16090000000003</v>
      </c>
    </row>
    <row r="845" spans="1:14">
      <c r="A845" t="str">
        <f>IF(Ventes[[#This Row],[Sale_Date]]=Ventes[[#This Row],[Sale_Date]],"ID_V "&amp;TEXT(B845,"YYYY MMDD")&amp;"-"&amp;TEXT(ROW(),"000"),"ID…")</f>
        <v>ID_V YYYY 06DD-845</v>
      </c>
      <c r="B845" s="26">
        <f t="shared" si="26"/>
        <v>45457</v>
      </c>
      <c r="C845" t="str">
        <f>_xlfn.XLOOKUP(Ventes[[#This Row],[Product_Name]],Tab_Produits[Product_Line],Tab_Produits[ID_Product],"Choisir Votre Produit")</f>
        <v>ID_P Hom 0003</v>
      </c>
      <c r="D845" s="27" t="s">
        <v>512</v>
      </c>
      <c r="E845" s="27" t="str">
        <f>+Tab_Clients[[#This Row],[Client_Name]]</f>
        <v>Krishna Patel</v>
      </c>
      <c r="F845" s="27" t="str">
        <f>_xlfn.XLOOKUP(Ventes[[#This Row],[Client_Name]],Tab_Clients[Client_Name],Tab_Clients[Customer Type],"Nouveau")</f>
        <v>Normal</v>
      </c>
      <c r="G845" s="28">
        <v>10</v>
      </c>
      <c r="H845" s="6">
        <f>_xlfn.XLOOKUP(Ventes[[#This Row],[Product_Name]],Tab_Produits[Product_Line],Tab_Produits[Coût_Unitaire],"0")</f>
        <v>73.56</v>
      </c>
      <c r="I845" s="2">
        <f t="shared" si="27"/>
        <v>735.6</v>
      </c>
      <c r="J845" s="2">
        <f>IF(AND(WORKDAY(Ventes[[#This Row],[Sale_Date]],2)&gt;=5,Ventes[[#This Row],[Quantity]]&gt;=7,+Ventes[[#This Row],[Customer Type]]="Member"),-Ventes[[#This Row],[Prix_Vente]]*TX_Remise,0)</f>
        <v>0</v>
      </c>
      <c r="K845" s="2">
        <f>IF(AND(WEEKDAY(Ventes[[#This Row],[Sale_Date]],2)=7, Ventes[[#This Row],[Product_Price]]&gt;7), Ventes[[#This Row],[Prix_Vente]]*TauxMaj, 0)</f>
        <v>0</v>
      </c>
      <c r="L845" s="2">
        <f>SUM(Ventes[[#This Row],[Prix_Vente]:[Majoration]])</f>
        <v>735.6</v>
      </c>
      <c r="M845" s="2">
        <f xml:space="preserve"> Ventes[[#This Row],[Prix de Vente HT]]*Tx_TVA</f>
        <v>141.60300000000001</v>
      </c>
      <c r="N845" s="2">
        <f>+Ventes[[#This Row],[Prix de Vente HT]]+Ventes[[#This Row],[Montant TVA]]</f>
        <v>877.20299999999997</v>
      </c>
    </row>
    <row r="846" spans="1:14">
      <c r="A846" t="str">
        <f>IF(Ventes[[#This Row],[Sale_Date]]=Ventes[[#This Row],[Sale_Date]],"ID_V "&amp;TEXT(B846,"YYYY MMDD")&amp;"-"&amp;TEXT(ROW(),"000"),"ID…")</f>
        <v>ID_V YYYY 06DD-846</v>
      </c>
      <c r="B846" s="26">
        <f t="shared" si="26"/>
        <v>45458</v>
      </c>
      <c r="C846" t="str">
        <f>_xlfn.XLOOKUP(Ventes[[#This Row],[Product_Name]],Tab_Produits[Product_Line],Tab_Produits[ID_Product],"Choisir Votre Produit")</f>
        <v>ID_P Hea 0001</v>
      </c>
      <c r="D846" s="27" t="s">
        <v>510</v>
      </c>
      <c r="E846" s="27" t="str">
        <f>+Tab_Clients[[#This Row],[Client_Name]]</f>
        <v>Ananya Banerjee</v>
      </c>
      <c r="F846" s="27" t="str">
        <f>_xlfn.XLOOKUP(Ventes[[#This Row],[Client_Name]],Tab_Clients[Client_Name],Tab_Clients[Customer Type],"Nouveau")</f>
        <v>Member</v>
      </c>
      <c r="G846" s="28">
        <v>2</v>
      </c>
      <c r="H846" s="6">
        <f>_xlfn.XLOOKUP(Ventes[[#This Row],[Product_Name]],Tab_Produits[Product_Line],Tab_Produits[Coût_Unitaire],"0")</f>
        <v>74.69</v>
      </c>
      <c r="I846" s="2">
        <f t="shared" si="27"/>
        <v>149.38</v>
      </c>
      <c r="J846" s="2">
        <f>IF(AND(WORKDAY(Ventes[[#This Row],[Sale_Date]],2)&gt;=5,Ventes[[#This Row],[Quantity]]&gt;=7,+Ventes[[#This Row],[Customer Type]]="Member"),-Ventes[[#This Row],[Prix_Vente]]*TX_Remise,0)</f>
        <v>0</v>
      </c>
      <c r="K846" s="2">
        <f>IF(AND(WEEKDAY(Ventes[[#This Row],[Sale_Date]],2)=7, Ventes[[#This Row],[Product_Price]]&gt;7), Ventes[[#This Row],[Prix_Vente]]*TauxMaj, 0)</f>
        <v>0</v>
      </c>
      <c r="L846" s="2">
        <f>SUM(Ventes[[#This Row],[Prix_Vente]:[Majoration]])</f>
        <v>149.38</v>
      </c>
      <c r="M846" s="2">
        <f xml:space="preserve"> Ventes[[#This Row],[Prix de Vente HT]]*Tx_TVA</f>
        <v>28.755649999999999</v>
      </c>
      <c r="N846" s="2">
        <f>+Ventes[[#This Row],[Prix de Vente HT]]+Ventes[[#This Row],[Montant TVA]]</f>
        <v>178.13565</v>
      </c>
    </row>
    <row r="847" spans="1:14">
      <c r="A847" t="str">
        <f>IF(Ventes[[#This Row],[Sale_Date]]=Ventes[[#This Row],[Sale_Date]],"ID_V "&amp;TEXT(B847,"YYYY MMDD")&amp;"-"&amp;TEXT(ROW(),"000"),"ID…")</f>
        <v>ID_V YYYY 06DD-847</v>
      </c>
      <c r="B847" s="26">
        <f t="shared" si="26"/>
        <v>45458</v>
      </c>
      <c r="C847" t="str">
        <f>_xlfn.XLOOKUP(Ventes[[#This Row],[Product_Name]],Tab_Produits[Product_Line],Tab_Produits[ID_Product],"Choisir Votre Produit")</f>
        <v>ID_P Foo 0004</v>
      </c>
      <c r="D847" s="27" t="s">
        <v>513</v>
      </c>
      <c r="E847" s="27" t="str">
        <f>+Tab_Clients[[#This Row],[Client_Name]]</f>
        <v>Sanjay Patel</v>
      </c>
      <c r="F847" s="27" t="str">
        <f>_xlfn.XLOOKUP(Ventes[[#This Row],[Client_Name]],Tab_Clients[Client_Name],Tab_Clients[Customer Type],"Nouveau")</f>
        <v>Member</v>
      </c>
      <c r="G847" s="28">
        <v>8</v>
      </c>
      <c r="H847" s="6">
        <f>_xlfn.XLOOKUP(Ventes[[#This Row],[Product_Name]],Tab_Produits[Product_Line],Tab_Produits[Coût_Unitaire],"0")</f>
        <v>54.84</v>
      </c>
      <c r="I847" s="2">
        <f t="shared" si="27"/>
        <v>438.72</v>
      </c>
      <c r="J847" s="2">
        <f>IF(AND(WORKDAY(Ventes[[#This Row],[Sale_Date]],2)&gt;=5,Ventes[[#This Row],[Quantity]]&gt;=7,+Ventes[[#This Row],[Customer Type]]="Member"),-Ventes[[#This Row],[Prix_Vente]]*TX_Remise,0)</f>
        <v>-109.68</v>
      </c>
      <c r="K847" s="2">
        <f>IF(AND(WEEKDAY(Ventes[[#This Row],[Sale_Date]],2)=7, Ventes[[#This Row],[Product_Price]]&gt;7), Ventes[[#This Row],[Prix_Vente]]*TauxMaj, 0)</f>
        <v>0</v>
      </c>
      <c r="L847" s="2">
        <f>SUM(Ventes[[#This Row],[Prix_Vente]:[Majoration]])</f>
        <v>329.04</v>
      </c>
      <c r="M847" s="2">
        <f xml:space="preserve"> Ventes[[#This Row],[Prix de Vente HT]]*Tx_TVA</f>
        <v>63.340200000000003</v>
      </c>
      <c r="N847" s="2">
        <f>+Ventes[[#This Row],[Prix de Vente HT]]+Ventes[[#This Row],[Montant TVA]]</f>
        <v>392.3802</v>
      </c>
    </row>
    <row r="848" spans="1:14">
      <c r="A848" t="str">
        <f>IF(Ventes[[#This Row],[Sale_Date]]=Ventes[[#This Row],[Sale_Date]],"ID_V "&amp;TEXT(B848,"YYYY MMDD")&amp;"-"&amp;TEXT(ROW(),"000"),"ID…")</f>
        <v>ID_V YYYY 06DD-848</v>
      </c>
      <c r="B848" s="26">
        <f t="shared" si="26"/>
        <v>45458</v>
      </c>
      <c r="C848" t="str">
        <f>_xlfn.XLOOKUP(Ventes[[#This Row],[Product_Name]],Tab_Produits[Product_Line],Tab_Produits[ID_Product],"Choisir Votre Produit")</f>
        <v>ID_P Hom 0003</v>
      </c>
      <c r="D848" s="27" t="s">
        <v>512</v>
      </c>
      <c r="E848" s="27" t="str">
        <f>+Tab_Clients[[#This Row],[Client_Name]]</f>
        <v>Isha Rao</v>
      </c>
      <c r="F848" s="27" t="str">
        <f>_xlfn.XLOOKUP(Ventes[[#This Row],[Client_Name]],Tab_Clients[Client_Name],Tab_Clients[Customer Type],"Nouveau")</f>
        <v>Normal</v>
      </c>
      <c r="G848" s="28">
        <v>2</v>
      </c>
      <c r="H848" s="6">
        <f>_xlfn.XLOOKUP(Ventes[[#This Row],[Product_Name]],Tab_Produits[Product_Line],Tab_Produits[Coût_Unitaire],"0")</f>
        <v>73.56</v>
      </c>
      <c r="I848" s="2">
        <f t="shared" si="27"/>
        <v>147.12</v>
      </c>
      <c r="J848" s="2">
        <f>IF(AND(WORKDAY(Ventes[[#This Row],[Sale_Date]],2)&gt;=5,Ventes[[#This Row],[Quantity]]&gt;=7,+Ventes[[#This Row],[Customer Type]]="Member"),-Ventes[[#This Row],[Prix_Vente]]*TX_Remise,0)</f>
        <v>0</v>
      </c>
      <c r="K848" s="2">
        <f>IF(AND(WEEKDAY(Ventes[[#This Row],[Sale_Date]],2)=7, Ventes[[#This Row],[Product_Price]]&gt;7), Ventes[[#This Row],[Prix_Vente]]*TauxMaj, 0)</f>
        <v>0</v>
      </c>
      <c r="L848" s="2">
        <f>SUM(Ventes[[#This Row],[Prix_Vente]:[Majoration]])</f>
        <v>147.12</v>
      </c>
      <c r="M848" s="2">
        <f xml:space="preserve"> Ventes[[#This Row],[Prix de Vente HT]]*Tx_TVA</f>
        <v>28.320600000000002</v>
      </c>
      <c r="N848" s="2">
        <f>+Ventes[[#This Row],[Prix de Vente HT]]+Ventes[[#This Row],[Montant TVA]]</f>
        <v>175.44060000000002</v>
      </c>
    </row>
    <row r="849" spans="1:14">
      <c r="A849" t="str">
        <f>IF(Ventes[[#This Row],[Sale_Date]]=Ventes[[#This Row],[Sale_Date]],"ID_V "&amp;TEXT(B849,"YYYY MMDD")&amp;"-"&amp;TEXT(ROW(),"000"),"ID…")</f>
        <v>ID_V YYYY 06DD-849</v>
      </c>
      <c r="B849" s="26">
        <f t="shared" si="26"/>
        <v>45458</v>
      </c>
      <c r="C849" t="str">
        <f>_xlfn.XLOOKUP(Ventes[[#This Row],[Product_Name]],Tab_Produits[Product_Line],Tab_Produits[ID_Product],"Choisir Votre Produit")</f>
        <v>ID_P Hom 0003</v>
      </c>
      <c r="D849" s="27" t="s">
        <v>512</v>
      </c>
      <c r="E849" s="27" t="str">
        <f>+Tab_Clients[[#This Row],[Client_Name]]</f>
        <v>Amit Nair</v>
      </c>
      <c r="F849" s="27" t="str">
        <f>_xlfn.XLOOKUP(Ventes[[#This Row],[Client_Name]],Tab_Clients[Client_Name],Tab_Clients[Customer Type],"Nouveau")</f>
        <v>Member</v>
      </c>
      <c r="G849" s="28">
        <v>10</v>
      </c>
      <c r="H849" s="6">
        <f>_xlfn.XLOOKUP(Ventes[[#This Row],[Product_Name]],Tab_Produits[Product_Line],Tab_Produits[Coût_Unitaire],"0")</f>
        <v>73.56</v>
      </c>
      <c r="I849" s="2">
        <f t="shared" si="27"/>
        <v>735.6</v>
      </c>
      <c r="J849" s="2">
        <f>IF(AND(WORKDAY(Ventes[[#This Row],[Sale_Date]],2)&gt;=5,Ventes[[#This Row],[Quantity]]&gt;=7,+Ventes[[#This Row],[Customer Type]]="Member"),-Ventes[[#This Row],[Prix_Vente]]*TX_Remise,0)</f>
        <v>-183.9</v>
      </c>
      <c r="K849" s="2">
        <f>IF(AND(WEEKDAY(Ventes[[#This Row],[Sale_Date]],2)=7, Ventes[[#This Row],[Product_Price]]&gt;7), Ventes[[#This Row],[Prix_Vente]]*TauxMaj, 0)</f>
        <v>0</v>
      </c>
      <c r="L849" s="2">
        <f>SUM(Ventes[[#This Row],[Prix_Vente]:[Majoration]])</f>
        <v>551.70000000000005</v>
      </c>
      <c r="M849" s="2">
        <f xml:space="preserve"> Ventes[[#This Row],[Prix de Vente HT]]*Tx_TVA</f>
        <v>106.20225000000001</v>
      </c>
      <c r="N849" s="2">
        <f>+Ventes[[#This Row],[Prix de Vente HT]]+Ventes[[#This Row],[Montant TVA]]</f>
        <v>657.90225000000009</v>
      </c>
    </row>
    <row r="850" spans="1:14">
      <c r="A850" t="str">
        <f>IF(Ventes[[#This Row],[Sale_Date]]=Ventes[[#This Row],[Sale_Date]],"ID_V "&amp;TEXT(B850,"YYYY MMDD")&amp;"-"&amp;TEXT(ROW(),"000"),"ID…")</f>
        <v>ID_V YYYY 06DD-850</v>
      </c>
      <c r="B850" s="26">
        <f t="shared" si="26"/>
        <v>45459</v>
      </c>
      <c r="C850" t="str">
        <f>_xlfn.XLOOKUP(Ventes[[#This Row],[Product_Name]],Tab_Produits[Product_Line],Tab_Produits[ID_Product],"Choisir Votre Produit")</f>
        <v>ID_P Hea 0001</v>
      </c>
      <c r="D850" s="27" t="s">
        <v>510</v>
      </c>
      <c r="E850" s="27" t="str">
        <f>+Tab_Clients[[#This Row],[Client_Name]]</f>
        <v>Isha Patel</v>
      </c>
      <c r="F850" s="27" t="str">
        <f>_xlfn.XLOOKUP(Ventes[[#This Row],[Client_Name]],Tab_Clients[Client_Name],Tab_Clients[Customer Type],"Nouveau")</f>
        <v>Normal</v>
      </c>
      <c r="G850" s="28">
        <v>6</v>
      </c>
      <c r="H850" s="6">
        <f>_xlfn.XLOOKUP(Ventes[[#This Row],[Product_Name]],Tab_Produits[Product_Line],Tab_Produits[Coût_Unitaire],"0")</f>
        <v>74.69</v>
      </c>
      <c r="I850" s="2">
        <f t="shared" si="27"/>
        <v>448.14</v>
      </c>
      <c r="J850" s="2">
        <f>IF(AND(WORKDAY(Ventes[[#This Row],[Sale_Date]],2)&gt;=5,Ventes[[#This Row],[Quantity]]&gt;=7,+Ventes[[#This Row],[Customer Type]]="Member"),-Ventes[[#This Row],[Prix_Vente]]*TX_Remise,0)</f>
        <v>0</v>
      </c>
      <c r="K850" s="2">
        <f>IF(AND(WEEKDAY(Ventes[[#This Row],[Sale_Date]],2)=7, Ventes[[#This Row],[Product_Price]]&gt;7), Ventes[[#This Row],[Prix_Vente]]*TauxMaj, 0)</f>
        <v>8.9627999999999997</v>
      </c>
      <c r="L850" s="2">
        <f>SUM(Ventes[[#This Row],[Prix_Vente]:[Majoration]])</f>
        <v>457.1028</v>
      </c>
      <c r="M850" s="2">
        <f xml:space="preserve"> Ventes[[#This Row],[Prix de Vente HT]]*Tx_TVA</f>
        <v>87.992289</v>
      </c>
      <c r="N850" s="2">
        <f>+Ventes[[#This Row],[Prix de Vente HT]]+Ventes[[#This Row],[Montant TVA]]</f>
        <v>545.09508900000003</v>
      </c>
    </row>
    <row r="851" spans="1:14">
      <c r="A851" t="str">
        <f>IF(Ventes[[#This Row],[Sale_Date]]=Ventes[[#This Row],[Sale_Date]],"ID_V "&amp;TEXT(B851,"YYYY MMDD")&amp;"-"&amp;TEXT(ROW(),"000"),"ID…")</f>
        <v>ID_V YYYY 06DD-851</v>
      </c>
      <c r="B851" s="26">
        <f t="shared" si="26"/>
        <v>45459</v>
      </c>
      <c r="C851" t="str">
        <f>_xlfn.XLOOKUP(Ventes[[#This Row],[Product_Name]],Tab_Produits[Product_Line],Tab_Produits[ID_Product],"Choisir Votre Produit")</f>
        <v>ID_P Foo 0004</v>
      </c>
      <c r="D851" s="27" t="s">
        <v>513</v>
      </c>
      <c r="E851" s="27" t="str">
        <f>+Tab_Clients[[#This Row],[Client_Name]]</f>
        <v>Rahul Iyer</v>
      </c>
      <c r="F851" s="27" t="str">
        <f>_xlfn.XLOOKUP(Ventes[[#This Row],[Client_Name]],Tab_Clients[Client_Name],Tab_Clients[Customer Type],"Nouveau")</f>
        <v>Normal</v>
      </c>
      <c r="G851" s="28">
        <v>2</v>
      </c>
      <c r="H851" s="6">
        <f>_xlfn.XLOOKUP(Ventes[[#This Row],[Product_Name]],Tab_Produits[Product_Line],Tab_Produits[Coût_Unitaire],"0")</f>
        <v>54.84</v>
      </c>
      <c r="I851" s="2">
        <f t="shared" si="27"/>
        <v>109.68</v>
      </c>
      <c r="J851" s="2">
        <f>IF(AND(WORKDAY(Ventes[[#This Row],[Sale_Date]],2)&gt;=5,Ventes[[#This Row],[Quantity]]&gt;=7,+Ventes[[#This Row],[Customer Type]]="Member"),-Ventes[[#This Row],[Prix_Vente]]*TX_Remise,0)</f>
        <v>0</v>
      </c>
      <c r="K851" s="2">
        <f>IF(AND(WEEKDAY(Ventes[[#This Row],[Sale_Date]],2)=7, Ventes[[#This Row],[Product_Price]]&gt;7), Ventes[[#This Row],[Prix_Vente]]*TauxMaj, 0)</f>
        <v>2.1936</v>
      </c>
      <c r="L851" s="2">
        <f>SUM(Ventes[[#This Row],[Prix_Vente]:[Majoration]])</f>
        <v>111.87360000000001</v>
      </c>
      <c r="M851" s="2">
        <f xml:space="preserve"> Ventes[[#This Row],[Prix de Vente HT]]*Tx_TVA</f>
        <v>21.535668000000001</v>
      </c>
      <c r="N851" s="2">
        <f>+Ventes[[#This Row],[Prix de Vente HT]]+Ventes[[#This Row],[Montant TVA]]</f>
        <v>133.409268</v>
      </c>
    </row>
    <row r="852" spans="1:14">
      <c r="A852" t="str">
        <f>IF(Ventes[[#This Row],[Sale_Date]]=Ventes[[#This Row],[Sale_Date]],"ID_V "&amp;TEXT(B852,"YYYY MMDD")&amp;"-"&amp;TEXT(ROW(),"000"),"ID…")</f>
        <v>ID_V YYYY 06DD-852</v>
      </c>
      <c r="B852" s="26">
        <f t="shared" si="26"/>
        <v>45459</v>
      </c>
      <c r="C852" t="str">
        <f>_xlfn.XLOOKUP(Ventes[[#This Row],[Product_Name]],Tab_Produits[Product_Line],Tab_Produits[ID_Product],"Choisir Votre Produit")</f>
        <v>ID_P Hom 0003</v>
      </c>
      <c r="D852" s="27" t="s">
        <v>512</v>
      </c>
      <c r="E852" s="27" t="str">
        <f>+Tab_Clients[[#This Row],[Client_Name]]</f>
        <v>Rohan Agarwal</v>
      </c>
      <c r="F852" s="27" t="str">
        <f>_xlfn.XLOOKUP(Ventes[[#This Row],[Client_Name]],Tab_Clients[Client_Name],Tab_Clients[Customer Type],"Nouveau")</f>
        <v>Member</v>
      </c>
      <c r="G852" s="28">
        <v>10</v>
      </c>
      <c r="H852" s="6">
        <f>_xlfn.XLOOKUP(Ventes[[#This Row],[Product_Name]],Tab_Produits[Product_Line],Tab_Produits[Coût_Unitaire],"0")</f>
        <v>73.56</v>
      </c>
      <c r="I852" s="2">
        <f t="shared" si="27"/>
        <v>735.6</v>
      </c>
      <c r="J852" s="2">
        <f>IF(AND(WORKDAY(Ventes[[#This Row],[Sale_Date]],2)&gt;=5,Ventes[[#This Row],[Quantity]]&gt;=7,+Ventes[[#This Row],[Customer Type]]="Member"),-Ventes[[#This Row],[Prix_Vente]]*TX_Remise,0)</f>
        <v>-183.9</v>
      </c>
      <c r="K852" s="2">
        <f>IF(AND(WEEKDAY(Ventes[[#This Row],[Sale_Date]],2)=7, Ventes[[#This Row],[Product_Price]]&gt;7), Ventes[[#This Row],[Prix_Vente]]*TauxMaj, 0)</f>
        <v>14.712000000000002</v>
      </c>
      <c r="L852" s="2">
        <f>SUM(Ventes[[#This Row],[Prix_Vente]:[Majoration]])</f>
        <v>566.41200000000003</v>
      </c>
      <c r="M852" s="2">
        <f xml:space="preserve"> Ventes[[#This Row],[Prix de Vente HT]]*Tx_TVA</f>
        <v>109.03431</v>
      </c>
      <c r="N852" s="2">
        <f>+Ventes[[#This Row],[Prix de Vente HT]]+Ventes[[#This Row],[Montant TVA]]</f>
        <v>675.44631000000004</v>
      </c>
    </row>
    <row r="853" spans="1:14">
      <c r="A853" t="str">
        <f>IF(Ventes[[#This Row],[Sale_Date]]=Ventes[[#This Row],[Sale_Date]],"ID_V "&amp;TEXT(B853,"YYYY MMDD")&amp;"-"&amp;TEXT(ROW(),"000"),"ID…")</f>
        <v>ID_V YYYY 06DD-853</v>
      </c>
      <c r="B853" s="26">
        <f t="shared" si="26"/>
        <v>45459</v>
      </c>
      <c r="C853" t="str">
        <f>_xlfn.XLOOKUP(Ventes[[#This Row],[Product_Name]],Tab_Produits[Product_Line],Tab_Produits[ID_Product],"Choisir Votre Produit")</f>
        <v>ID_P Hom 0003</v>
      </c>
      <c r="D853" s="27" t="s">
        <v>512</v>
      </c>
      <c r="E853" s="27" t="str">
        <f>+Tab_Clients[[#This Row],[Client_Name]]</f>
        <v>Amit Iyer</v>
      </c>
      <c r="F853" s="27" t="str">
        <f>_xlfn.XLOOKUP(Ventes[[#This Row],[Client_Name]],Tab_Clients[Client_Name],Tab_Clients[Customer Type],"Nouveau")</f>
        <v>Normal</v>
      </c>
      <c r="G853" s="28">
        <v>2</v>
      </c>
      <c r="H853" s="6">
        <f>_xlfn.XLOOKUP(Ventes[[#This Row],[Product_Name]],Tab_Produits[Product_Line],Tab_Produits[Coût_Unitaire],"0")</f>
        <v>73.56</v>
      </c>
      <c r="I853" s="2">
        <f t="shared" si="27"/>
        <v>147.12</v>
      </c>
      <c r="J853" s="2">
        <f>IF(AND(WORKDAY(Ventes[[#This Row],[Sale_Date]],2)&gt;=5,Ventes[[#This Row],[Quantity]]&gt;=7,+Ventes[[#This Row],[Customer Type]]="Member"),-Ventes[[#This Row],[Prix_Vente]]*TX_Remise,0)</f>
        <v>0</v>
      </c>
      <c r="K853" s="2">
        <f>IF(AND(WEEKDAY(Ventes[[#This Row],[Sale_Date]],2)=7, Ventes[[#This Row],[Product_Price]]&gt;7), Ventes[[#This Row],[Prix_Vente]]*TauxMaj, 0)</f>
        <v>2.9424000000000001</v>
      </c>
      <c r="L853" s="2">
        <f>SUM(Ventes[[#This Row],[Prix_Vente]:[Majoration]])</f>
        <v>150.0624</v>
      </c>
      <c r="M853" s="2">
        <f xml:space="preserve"> Ventes[[#This Row],[Prix de Vente HT]]*Tx_TVA</f>
        <v>28.887011999999999</v>
      </c>
      <c r="N853" s="2">
        <f>+Ventes[[#This Row],[Prix de Vente HT]]+Ventes[[#This Row],[Montant TVA]]</f>
        <v>178.949412</v>
      </c>
    </row>
    <row r="854" spans="1:14">
      <c r="A854" t="str">
        <f>IF(Ventes[[#This Row],[Sale_Date]]=Ventes[[#This Row],[Sale_Date]],"ID_V "&amp;TEXT(B854,"YYYY MMDD")&amp;"-"&amp;TEXT(ROW(),"000"),"ID…")</f>
        <v>ID_V YYYY 06DD-854</v>
      </c>
      <c r="B854" s="26">
        <f t="shared" si="26"/>
        <v>45460</v>
      </c>
      <c r="C854" t="str">
        <f>_xlfn.XLOOKUP(Ventes[[#This Row],[Product_Name]],Tab_Produits[Product_Line],Tab_Produits[ID_Product],"Choisir Votre Produit")</f>
        <v>ID_P Hea 0001</v>
      </c>
      <c r="D854" s="27" t="s">
        <v>510</v>
      </c>
      <c r="E854" s="27" t="str">
        <f>+Tab_Clients[[#This Row],[Client_Name]]</f>
        <v>Karan Verma</v>
      </c>
      <c r="F854" s="27" t="str">
        <f>_xlfn.XLOOKUP(Ventes[[#This Row],[Client_Name]],Tab_Clients[Client_Name],Tab_Clients[Customer Type],"Nouveau")</f>
        <v>Normal</v>
      </c>
      <c r="G854" s="28">
        <v>7</v>
      </c>
      <c r="H854" s="6">
        <f>_xlfn.XLOOKUP(Ventes[[#This Row],[Product_Name]],Tab_Produits[Product_Line],Tab_Produits[Coût_Unitaire],"0")</f>
        <v>74.69</v>
      </c>
      <c r="I854" s="2">
        <f t="shared" si="27"/>
        <v>522.82999999999993</v>
      </c>
      <c r="J854" s="2">
        <f>IF(AND(WORKDAY(Ventes[[#This Row],[Sale_Date]],2)&gt;=5,Ventes[[#This Row],[Quantity]]&gt;=7,+Ventes[[#This Row],[Customer Type]]="Member"),-Ventes[[#This Row],[Prix_Vente]]*TX_Remise,0)</f>
        <v>0</v>
      </c>
      <c r="K854" s="2">
        <f>IF(AND(WEEKDAY(Ventes[[#This Row],[Sale_Date]],2)=7, Ventes[[#This Row],[Product_Price]]&gt;7), Ventes[[#This Row],[Prix_Vente]]*TauxMaj, 0)</f>
        <v>0</v>
      </c>
      <c r="L854" s="2">
        <f>SUM(Ventes[[#This Row],[Prix_Vente]:[Majoration]])</f>
        <v>522.82999999999993</v>
      </c>
      <c r="M854" s="2">
        <f xml:space="preserve"> Ventes[[#This Row],[Prix de Vente HT]]*Tx_TVA</f>
        <v>100.64477499999998</v>
      </c>
      <c r="N854" s="2">
        <f>+Ventes[[#This Row],[Prix de Vente HT]]+Ventes[[#This Row],[Montant TVA]]</f>
        <v>623.47477499999991</v>
      </c>
    </row>
    <row r="855" spans="1:14">
      <c r="A855" t="str">
        <f>IF(Ventes[[#This Row],[Sale_Date]]=Ventes[[#This Row],[Sale_Date]],"ID_V "&amp;TEXT(B855,"YYYY MMDD")&amp;"-"&amp;TEXT(ROW(),"000"),"ID…")</f>
        <v>ID_V YYYY 06DD-855</v>
      </c>
      <c r="B855" s="26">
        <f t="shared" si="26"/>
        <v>45460</v>
      </c>
      <c r="C855" t="str">
        <f>_xlfn.XLOOKUP(Ventes[[#This Row],[Product_Name]],Tab_Produits[Product_Line],Tab_Produits[ID_Product],"Choisir Votre Produit")</f>
        <v>ID_P Foo 0004</v>
      </c>
      <c r="D855" s="27" t="s">
        <v>513</v>
      </c>
      <c r="E855" s="27" t="str">
        <f>+Tab_Clients[[#This Row],[Client_Name]]</f>
        <v>Riya Joshi</v>
      </c>
      <c r="F855" s="27" t="str">
        <f>_xlfn.XLOOKUP(Ventes[[#This Row],[Client_Name]],Tab_Clients[Client_Name],Tab_Clients[Customer Type],"Nouveau")</f>
        <v>Member</v>
      </c>
      <c r="G855" s="28">
        <v>10</v>
      </c>
      <c r="H855" s="6">
        <f>_xlfn.XLOOKUP(Ventes[[#This Row],[Product_Name]],Tab_Produits[Product_Line],Tab_Produits[Coût_Unitaire],"0")</f>
        <v>54.84</v>
      </c>
      <c r="I855" s="2">
        <f t="shared" si="27"/>
        <v>548.40000000000009</v>
      </c>
      <c r="J855" s="2">
        <f>IF(AND(WORKDAY(Ventes[[#This Row],[Sale_Date]],2)&gt;=5,Ventes[[#This Row],[Quantity]]&gt;=7,+Ventes[[#This Row],[Customer Type]]="Member"),-Ventes[[#This Row],[Prix_Vente]]*TX_Remise,0)</f>
        <v>-137.10000000000002</v>
      </c>
      <c r="K855" s="2">
        <f>IF(AND(WEEKDAY(Ventes[[#This Row],[Sale_Date]],2)=7, Ventes[[#This Row],[Product_Price]]&gt;7), Ventes[[#This Row],[Prix_Vente]]*TauxMaj, 0)</f>
        <v>0</v>
      </c>
      <c r="L855" s="2">
        <f>SUM(Ventes[[#This Row],[Prix_Vente]:[Majoration]])</f>
        <v>411.30000000000007</v>
      </c>
      <c r="M855" s="2">
        <f xml:space="preserve"> Ventes[[#This Row],[Prix de Vente HT]]*Tx_TVA</f>
        <v>79.17525000000002</v>
      </c>
      <c r="N855" s="2">
        <f>+Ventes[[#This Row],[Prix de Vente HT]]+Ventes[[#This Row],[Montant TVA]]</f>
        <v>490.47525000000007</v>
      </c>
    </row>
    <row r="856" spans="1:14">
      <c r="A856" t="str">
        <f>IF(Ventes[[#This Row],[Sale_Date]]=Ventes[[#This Row],[Sale_Date]],"ID_V "&amp;TEXT(B856,"YYYY MMDD")&amp;"-"&amp;TEXT(ROW(),"000"),"ID…")</f>
        <v>ID_V YYYY 06DD-856</v>
      </c>
      <c r="B856" s="26">
        <f t="shared" si="26"/>
        <v>45460</v>
      </c>
      <c r="C856" t="str">
        <f>_xlfn.XLOOKUP(Ventes[[#This Row],[Product_Name]],Tab_Produits[Product_Line],Tab_Produits[ID_Product],"Choisir Votre Produit")</f>
        <v>ID_P Hom 0003</v>
      </c>
      <c r="D856" s="27" t="s">
        <v>512</v>
      </c>
      <c r="E856" s="27" t="str">
        <f>+Tab_Clients[[#This Row],[Client_Name]]</f>
        <v>Vivaan Chopra</v>
      </c>
      <c r="F856" s="27" t="str">
        <f>_xlfn.XLOOKUP(Ventes[[#This Row],[Client_Name]],Tab_Clients[Client_Name],Tab_Clients[Customer Type],"Nouveau")</f>
        <v>Normal</v>
      </c>
      <c r="G856" s="28">
        <v>4</v>
      </c>
      <c r="H856" s="6">
        <f>_xlfn.XLOOKUP(Ventes[[#This Row],[Product_Name]],Tab_Produits[Product_Line],Tab_Produits[Coût_Unitaire],"0")</f>
        <v>73.56</v>
      </c>
      <c r="I856" s="2">
        <f t="shared" si="27"/>
        <v>294.24</v>
      </c>
      <c r="J856" s="2">
        <f>IF(AND(WORKDAY(Ventes[[#This Row],[Sale_Date]],2)&gt;=5,Ventes[[#This Row],[Quantity]]&gt;=7,+Ventes[[#This Row],[Customer Type]]="Member"),-Ventes[[#This Row],[Prix_Vente]]*TX_Remise,0)</f>
        <v>0</v>
      </c>
      <c r="K856" s="2">
        <f>IF(AND(WEEKDAY(Ventes[[#This Row],[Sale_Date]],2)=7, Ventes[[#This Row],[Product_Price]]&gt;7), Ventes[[#This Row],[Prix_Vente]]*TauxMaj, 0)</f>
        <v>0</v>
      </c>
      <c r="L856" s="2">
        <f>SUM(Ventes[[#This Row],[Prix_Vente]:[Majoration]])</f>
        <v>294.24</v>
      </c>
      <c r="M856" s="2">
        <f xml:space="preserve"> Ventes[[#This Row],[Prix de Vente HT]]*Tx_TVA</f>
        <v>56.641200000000005</v>
      </c>
      <c r="N856" s="2">
        <f>+Ventes[[#This Row],[Prix de Vente HT]]+Ventes[[#This Row],[Montant TVA]]</f>
        <v>350.88120000000004</v>
      </c>
    </row>
    <row r="857" spans="1:14">
      <c r="A857" t="str">
        <f>IF(Ventes[[#This Row],[Sale_Date]]=Ventes[[#This Row],[Sale_Date]],"ID_V "&amp;TEXT(B857,"YYYY MMDD")&amp;"-"&amp;TEXT(ROW(),"000"),"ID…")</f>
        <v>ID_V YYYY 06DD-857</v>
      </c>
      <c r="B857" s="26">
        <f t="shared" si="26"/>
        <v>45460</v>
      </c>
      <c r="C857" t="str">
        <f>_xlfn.XLOOKUP(Ventes[[#This Row],[Product_Name]],Tab_Produits[Product_Line],Tab_Produits[ID_Product],"Choisir Votre Produit")</f>
        <v>ID_P Foo 0004</v>
      </c>
      <c r="D857" s="27" t="s">
        <v>513</v>
      </c>
      <c r="E857" s="27" t="str">
        <f>+Tab_Clients[[#This Row],[Client_Name]]</f>
        <v>Rahul Gupta</v>
      </c>
      <c r="F857" s="27" t="str">
        <f>_xlfn.XLOOKUP(Ventes[[#This Row],[Client_Name]],Tab_Clients[Client_Name],Tab_Clients[Customer Type],"Nouveau")</f>
        <v>Member</v>
      </c>
      <c r="G857" s="28">
        <v>9</v>
      </c>
      <c r="H857" s="6">
        <f>_xlfn.XLOOKUP(Ventes[[#This Row],[Product_Name]],Tab_Produits[Product_Line],Tab_Produits[Coût_Unitaire],"0")</f>
        <v>54.84</v>
      </c>
      <c r="I857" s="2">
        <f t="shared" si="27"/>
        <v>493.56000000000006</v>
      </c>
      <c r="J857" s="2">
        <f>IF(AND(WORKDAY(Ventes[[#This Row],[Sale_Date]],2)&gt;=5,Ventes[[#This Row],[Quantity]]&gt;=7,+Ventes[[#This Row],[Customer Type]]="Member"),-Ventes[[#This Row],[Prix_Vente]]*TX_Remise,0)</f>
        <v>-123.39000000000001</v>
      </c>
      <c r="K857" s="2">
        <f>IF(AND(WEEKDAY(Ventes[[#This Row],[Sale_Date]],2)=7, Ventes[[#This Row],[Product_Price]]&gt;7), Ventes[[#This Row],[Prix_Vente]]*TauxMaj, 0)</f>
        <v>0</v>
      </c>
      <c r="L857" s="2">
        <f>SUM(Ventes[[#This Row],[Prix_Vente]:[Majoration]])</f>
        <v>370.17000000000007</v>
      </c>
      <c r="M857" s="2">
        <f xml:space="preserve"> Ventes[[#This Row],[Prix de Vente HT]]*Tx_TVA</f>
        <v>71.257725000000022</v>
      </c>
      <c r="N857" s="2">
        <f>+Ventes[[#This Row],[Prix de Vente HT]]+Ventes[[#This Row],[Montant TVA]]</f>
        <v>441.42772500000012</v>
      </c>
    </row>
    <row r="858" spans="1:14">
      <c r="A858" t="str">
        <f>IF(Ventes[[#This Row],[Sale_Date]]=Ventes[[#This Row],[Sale_Date]],"ID_V "&amp;TEXT(B858,"YYYY MMDD")&amp;"-"&amp;TEXT(ROW(),"000"),"ID…")</f>
        <v>ID_V YYYY 06DD-858</v>
      </c>
      <c r="B858" s="26">
        <f t="shared" si="26"/>
        <v>45461</v>
      </c>
      <c r="C858" t="str">
        <f>_xlfn.XLOOKUP(Ventes[[#This Row],[Product_Name]],Tab_Produits[Product_Line],Tab_Produits[ID_Product],"Choisir Votre Produit")</f>
        <v>ID_P Hom 0003</v>
      </c>
      <c r="D858" s="27" t="s">
        <v>512</v>
      </c>
      <c r="E858" s="27" t="str">
        <f>+Tab_Clients[[#This Row],[Client_Name]]</f>
        <v>Aditya Banerjee</v>
      </c>
      <c r="F858" s="27" t="str">
        <f>_xlfn.XLOOKUP(Ventes[[#This Row],[Client_Name]],Tab_Clients[Client_Name],Tab_Clients[Customer Type],"Nouveau")</f>
        <v>Member</v>
      </c>
      <c r="G858" s="28">
        <v>10</v>
      </c>
      <c r="H858" s="6">
        <f>_xlfn.XLOOKUP(Ventes[[#This Row],[Product_Name]],Tab_Produits[Product_Line],Tab_Produits[Coût_Unitaire],"0")</f>
        <v>73.56</v>
      </c>
      <c r="I858" s="2">
        <f t="shared" si="27"/>
        <v>735.6</v>
      </c>
      <c r="J858" s="2">
        <f>IF(AND(WORKDAY(Ventes[[#This Row],[Sale_Date]],2)&gt;=5,Ventes[[#This Row],[Quantity]]&gt;=7,+Ventes[[#This Row],[Customer Type]]="Member"),-Ventes[[#This Row],[Prix_Vente]]*TX_Remise,0)</f>
        <v>-183.9</v>
      </c>
      <c r="K858" s="2">
        <f>IF(AND(WEEKDAY(Ventes[[#This Row],[Sale_Date]],2)=7, Ventes[[#This Row],[Product_Price]]&gt;7), Ventes[[#This Row],[Prix_Vente]]*TauxMaj, 0)</f>
        <v>0</v>
      </c>
      <c r="L858" s="2">
        <f>SUM(Ventes[[#This Row],[Prix_Vente]:[Majoration]])</f>
        <v>551.70000000000005</v>
      </c>
      <c r="M858" s="2">
        <f xml:space="preserve"> Ventes[[#This Row],[Prix de Vente HT]]*Tx_TVA</f>
        <v>106.20225000000001</v>
      </c>
      <c r="N858" s="2">
        <f>+Ventes[[#This Row],[Prix de Vente HT]]+Ventes[[#This Row],[Montant TVA]]</f>
        <v>657.90225000000009</v>
      </c>
    </row>
    <row r="859" spans="1:14">
      <c r="A859" t="str">
        <f>IF(Ventes[[#This Row],[Sale_Date]]=Ventes[[#This Row],[Sale_Date]],"ID_V "&amp;TEXT(B859,"YYYY MMDD")&amp;"-"&amp;TEXT(ROW(),"000"),"ID…")</f>
        <v>ID_V YYYY 06DD-859</v>
      </c>
      <c r="B859" s="26">
        <f t="shared" si="26"/>
        <v>45461</v>
      </c>
      <c r="C859" t="str">
        <f>_xlfn.XLOOKUP(Ventes[[#This Row],[Product_Name]],Tab_Produits[Product_Line],Tab_Produits[ID_Product],"Choisir Votre Produit")</f>
        <v>ID_P Hom 0003</v>
      </c>
      <c r="D859" s="27" t="s">
        <v>512</v>
      </c>
      <c r="E859" s="27" t="str">
        <f>+Tab_Clients[[#This Row],[Client_Name]]</f>
        <v>Lakshmi Chopra</v>
      </c>
      <c r="F859" s="27" t="str">
        <f>_xlfn.XLOOKUP(Ventes[[#This Row],[Client_Name]],Tab_Clients[Client_Name],Tab_Clients[Customer Type],"Nouveau")</f>
        <v>Member</v>
      </c>
      <c r="G859" s="28">
        <v>3</v>
      </c>
      <c r="H859" s="6">
        <f>_xlfn.XLOOKUP(Ventes[[#This Row],[Product_Name]],Tab_Produits[Product_Line],Tab_Produits[Coût_Unitaire],"0")</f>
        <v>73.56</v>
      </c>
      <c r="I859" s="2">
        <f t="shared" si="27"/>
        <v>220.68</v>
      </c>
      <c r="J859" s="2">
        <f>IF(AND(WORKDAY(Ventes[[#This Row],[Sale_Date]],2)&gt;=5,Ventes[[#This Row],[Quantity]]&gt;=7,+Ventes[[#This Row],[Customer Type]]="Member"),-Ventes[[#This Row],[Prix_Vente]]*TX_Remise,0)</f>
        <v>0</v>
      </c>
      <c r="K859" s="2">
        <f>IF(AND(WEEKDAY(Ventes[[#This Row],[Sale_Date]],2)=7, Ventes[[#This Row],[Product_Price]]&gt;7), Ventes[[#This Row],[Prix_Vente]]*TauxMaj, 0)</f>
        <v>0</v>
      </c>
      <c r="L859" s="2">
        <f>SUM(Ventes[[#This Row],[Prix_Vente]:[Majoration]])</f>
        <v>220.68</v>
      </c>
      <c r="M859" s="2">
        <f xml:space="preserve"> Ventes[[#This Row],[Prix de Vente HT]]*Tx_TVA</f>
        <v>42.480900000000005</v>
      </c>
      <c r="N859" s="2">
        <f>+Ventes[[#This Row],[Prix de Vente HT]]+Ventes[[#This Row],[Montant TVA]]</f>
        <v>263.16090000000003</v>
      </c>
    </row>
    <row r="860" spans="1:14">
      <c r="A860" t="str">
        <f>IF(Ventes[[#This Row],[Sale_Date]]=Ventes[[#This Row],[Sale_Date]],"ID_V "&amp;TEXT(B860,"YYYY MMDD")&amp;"-"&amp;TEXT(ROW(),"000"),"ID…")</f>
        <v>ID_V YYYY 06DD-860</v>
      </c>
      <c r="B860" s="26">
        <f t="shared" si="26"/>
        <v>45461</v>
      </c>
      <c r="C860" t="str">
        <f>_xlfn.XLOOKUP(Ventes[[#This Row],[Product_Name]],Tab_Produits[Product_Line],Tab_Produits[ID_Product],"Choisir Votre Produit")</f>
        <v>ID_P Hea 0001</v>
      </c>
      <c r="D860" s="27" t="s">
        <v>510</v>
      </c>
      <c r="E860" s="27" t="str">
        <f>+Tab_Clients[[#This Row],[Client_Name]]</f>
        <v>Kavya Iyer</v>
      </c>
      <c r="F860" s="27" t="str">
        <f>_xlfn.XLOOKUP(Ventes[[#This Row],[Client_Name]],Tab_Clients[Client_Name],Tab_Clients[Customer Type],"Nouveau")</f>
        <v>Member</v>
      </c>
      <c r="G860" s="28">
        <v>9</v>
      </c>
      <c r="H860" s="6">
        <f>_xlfn.XLOOKUP(Ventes[[#This Row],[Product_Name]],Tab_Produits[Product_Line],Tab_Produits[Coût_Unitaire],"0")</f>
        <v>74.69</v>
      </c>
      <c r="I860" s="2">
        <f t="shared" si="27"/>
        <v>672.21</v>
      </c>
      <c r="J860" s="2">
        <f>IF(AND(WORKDAY(Ventes[[#This Row],[Sale_Date]],2)&gt;=5,Ventes[[#This Row],[Quantity]]&gt;=7,+Ventes[[#This Row],[Customer Type]]="Member"),-Ventes[[#This Row],[Prix_Vente]]*TX_Remise,0)</f>
        <v>-168.05250000000001</v>
      </c>
      <c r="K860" s="2">
        <f>IF(AND(WEEKDAY(Ventes[[#This Row],[Sale_Date]],2)=7, Ventes[[#This Row],[Product_Price]]&gt;7), Ventes[[#This Row],[Prix_Vente]]*TauxMaj, 0)</f>
        <v>0</v>
      </c>
      <c r="L860" s="2">
        <f>SUM(Ventes[[#This Row],[Prix_Vente]:[Majoration]])</f>
        <v>504.15750000000003</v>
      </c>
      <c r="M860" s="2">
        <f xml:space="preserve"> Ventes[[#This Row],[Prix de Vente HT]]*Tx_TVA</f>
        <v>97.050318750000002</v>
      </c>
      <c r="N860" s="2">
        <f>+Ventes[[#This Row],[Prix de Vente HT]]+Ventes[[#This Row],[Montant TVA]]</f>
        <v>601.20781875</v>
      </c>
    </row>
    <row r="861" spans="1:14">
      <c r="A861" t="str">
        <f>IF(Ventes[[#This Row],[Sale_Date]]=Ventes[[#This Row],[Sale_Date]],"ID_V "&amp;TEXT(B861,"YYYY MMDD")&amp;"-"&amp;TEXT(ROW(),"000"),"ID…")</f>
        <v>ID_V YYYY 06DD-861</v>
      </c>
      <c r="B861" s="26">
        <f t="shared" si="26"/>
        <v>45461</v>
      </c>
      <c r="C861" t="str">
        <f>_xlfn.XLOOKUP(Ventes[[#This Row],[Product_Name]],Tab_Produits[Product_Line],Tab_Produits[ID_Product],"Choisir Votre Produit")</f>
        <v>ID_P Foo 0004</v>
      </c>
      <c r="D861" s="27" t="s">
        <v>513</v>
      </c>
      <c r="E861" s="27" t="str">
        <f>+Tab_Clients[[#This Row],[Client_Name]]</f>
        <v>Sita Verma</v>
      </c>
      <c r="F861" s="27" t="str">
        <f>_xlfn.XLOOKUP(Ventes[[#This Row],[Client_Name]],Tab_Clients[Client_Name],Tab_Clients[Customer Type],"Nouveau")</f>
        <v>Member</v>
      </c>
      <c r="G861" s="28">
        <v>7</v>
      </c>
      <c r="H861" s="6">
        <f>_xlfn.XLOOKUP(Ventes[[#This Row],[Product_Name]],Tab_Produits[Product_Line],Tab_Produits[Coût_Unitaire],"0")</f>
        <v>54.84</v>
      </c>
      <c r="I861" s="2">
        <f t="shared" si="27"/>
        <v>383.88</v>
      </c>
      <c r="J861" s="2">
        <f>IF(AND(WORKDAY(Ventes[[#This Row],[Sale_Date]],2)&gt;=5,Ventes[[#This Row],[Quantity]]&gt;=7,+Ventes[[#This Row],[Customer Type]]="Member"),-Ventes[[#This Row],[Prix_Vente]]*TX_Remise,0)</f>
        <v>-95.97</v>
      </c>
      <c r="K861" s="2">
        <f>IF(AND(WEEKDAY(Ventes[[#This Row],[Sale_Date]],2)=7, Ventes[[#This Row],[Product_Price]]&gt;7), Ventes[[#This Row],[Prix_Vente]]*TauxMaj, 0)</f>
        <v>0</v>
      </c>
      <c r="L861" s="2">
        <f>SUM(Ventes[[#This Row],[Prix_Vente]:[Majoration]])</f>
        <v>287.90999999999997</v>
      </c>
      <c r="M861" s="2">
        <f xml:space="preserve"> Ventes[[#This Row],[Prix de Vente HT]]*Tx_TVA</f>
        <v>55.422674999999998</v>
      </c>
      <c r="N861" s="2">
        <f>+Ventes[[#This Row],[Prix de Vente HT]]+Ventes[[#This Row],[Montant TVA]]</f>
        <v>343.33267499999999</v>
      </c>
    </row>
    <row r="862" spans="1:14">
      <c r="A862" t="str">
        <f>IF(Ventes[[#This Row],[Sale_Date]]=Ventes[[#This Row],[Sale_Date]],"ID_V "&amp;TEXT(B862,"YYYY MMDD")&amp;"-"&amp;TEXT(ROW(),"000"),"ID…")</f>
        <v>ID_V YYYY 06DD-862</v>
      </c>
      <c r="B862" s="26">
        <f t="shared" si="26"/>
        <v>45462</v>
      </c>
      <c r="C862" t="str">
        <f>_xlfn.XLOOKUP(Ventes[[#This Row],[Product_Name]],Tab_Produits[Product_Line],Tab_Produits[ID_Product],"Choisir Votre Produit")</f>
        <v>ID_P Hom 0003</v>
      </c>
      <c r="D862" s="27" t="s">
        <v>512</v>
      </c>
      <c r="E862" s="27" t="str">
        <f>+Tab_Clients[[#This Row],[Client_Name]]</f>
        <v>Meera Agarwal</v>
      </c>
      <c r="F862" s="27" t="str">
        <f>_xlfn.XLOOKUP(Ventes[[#This Row],[Client_Name]],Tab_Clients[Client_Name],Tab_Clients[Customer Type],"Nouveau")</f>
        <v>Member</v>
      </c>
      <c r="G862" s="28">
        <v>1</v>
      </c>
      <c r="H862" s="6">
        <f>_xlfn.XLOOKUP(Ventes[[#This Row],[Product_Name]],Tab_Produits[Product_Line],Tab_Produits[Coût_Unitaire],"0")</f>
        <v>73.56</v>
      </c>
      <c r="I862" s="2">
        <f t="shared" si="27"/>
        <v>73.56</v>
      </c>
      <c r="J862" s="2">
        <f>IF(AND(WORKDAY(Ventes[[#This Row],[Sale_Date]],2)&gt;=5,Ventes[[#This Row],[Quantity]]&gt;=7,+Ventes[[#This Row],[Customer Type]]="Member"),-Ventes[[#This Row],[Prix_Vente]]*TX_Remise,0)</f>
        <v>0</v>
      </c>
      <c r="K862" s="2">
        <f>IF(AND(WEEKDAY(Ventes[[#This Row],[Sale_Date]],2)=7, Ventes[[#This Row],[Product_Price]]&gt;7), Ventes[[#This Row],[Prix_Vente]]*TauxMaj, 0)</f>
        <v>0</v>
      </c>
      <c r="L862" s="2">
        <f>SUM(Ventes[[#This Row],[Prix_Vente]:[Majoration]])</f>
        <v>73.56</v>
      </c>
      <c r="M862" s="2">
        <f xml:space="preserve"> Ventes[[#This Row],[Prix de Vente HT]]*Tx_TVA</f>
        <v>14.160300000000001</v>
      </c>
      <c r="N862" s="2">
        <f>+Ventes[[#This Row],[Prix de Vente HT]]+Ventes[[#This Row],[Montant TVA]]</f>
        <v>87.720300000000009</v>
      </c>
    </row>
    <row r="863" spans="1:14">
      <c r="A863" t="str">
        <f>IF(Ventes[[#This Row],[Sale_Date]]=Ventes[[#This Row],[Sale_Date]],"ID_V "&amp;TEXT(B863,"YYYY MMDD")&amp;"-"&amp;TEXT(ROW(),"000"),"ID…")</f>
        <v>ID_V YYYY 06DD-863</v>
      </c>
      <c r="B863" s="26">
        <f t="shared" si="26"/>
        <v>45462</v>
      </c>
      <c r="C863" t="str">
        <f>_xlfn.XLOOKUP(Ventes[[#This Row],[Product_Name]],Tab_Produits[Product_Line],Tab_Produits[ID_Product],"Choisir Votre Produit")</f>
        <v>ID_P Hom 0003</v>
      </c>
      <c r="D863" s="27" t="s">
        <v>512</v>
      </c>
      <c r="E863" s="27" t="str">
        <f>+Tab_Clients[[#This Row],[Client_Name]]</f>
        <v>Vivaan Agarwal</v>
      </c>
      <c r="F863" s="27" t="str">
        <f>_xlfn.XLOOKUP(Ventes[[#This Row],[Client_Name]],Tab_Clients[Client_Name],Tab_Clients[Customer Type],"Nouveau")</f>
        <v>Member</v>
      </c>
      <c r="G863" s="28">
        <v>8</v>
      </c>
      <c r="H863" s="6">
        <f>_xlfn.XLOOKUP(Ventes[[#This Row],[Product_Name]],Tab_Produits[Product_Line],Tab_Produits[Coût_Unitaire],"0")</f>
        <v>73.56</v>
      </c>
      <c r="I863" s="2">
        <f t="shared" si="27"/>
        <v>588.48</v>
      </c>
      <c r="J863" s="2">
        <f>IF(AND(WORKDAY(Ventes[[#This Row],[Sale_Date]],2)&gt;=5,Ventes[[#This Row],[Quantity]]&gt;=7,+Ventes[[#This Row],[Customer Type]]="Member"),-Ventes[[#This Row],[Prix_Vente]]*TX_Remise,0)</f>
        <v>-147.12</v>
      </c>
      <c r="K863" s="2">
        <f>IF(AND(WEEKDAY(Ventes[[#This Row],[Sale_Date]],2)=7, Ventes[[#This Row],[Product_Price]]&gt;7), Ventes[[#This Row],[Prix_Vente]]*TauxMaj, 0)</f>
        <v>0</v>
      </c>
      <c r="L863" s="2">
        <f>SUM(Ventes[[#This Row],[Prix_Vente]:[Majoration]])</f>
        <v>441.36</v>
      </c>
      <c r="M863" s="2">
        <f xml:space="preserve"> Ventes[[#This Row],[Prix de Vente HT]]*Tx_TVA</f>
        <v>84.961800000000011</v>
      </c>
      <c r="N863" s="2">
        <f>+Ventes[[#This Row],[Prix de Vente HT]]+Ventes[[#This Row],[Montant TVA]]</f>
        <v>526.32180000000005</v>
      </c>
    </row>
    <row r="864" spans="1:14">
      <c r="A864" t="str">
        <f>IF(Ventes[[#This Row],[Sale_Date]]=Ventes[[#This Row],[Sale_Date]],"ID_V "&amp;TEXT(B864,"YYYY MMDD")&amp;"-"&amp;TEXT(ROW(),"000"),"ID…")</f>
        <v>ID_V YYYY 06DD-864</v>
      </c>
      <c r="B864" s="26">
        <f t="shared" si="26"/>
        <v>45462</v>
      </c>
      <c r="C864" t="str">
        <f>_xlfn.XLOOKUP(Ventes[[#This Row],[Product_Name]],Tab_Produits[Product_Line],Tab_Produits[ID_Product],"Choisir Votre Produit")</f>
        <v>ID_P Hea 0001</v>
      </c>
      <c r="D864" s="27" t="s">
        <v>510</v>
      </c>
      <c r="E864" s="27" t="str">
        <f>+Tab_Clients[[#This Row],[Client_Name]]</f>
        <v>Ajay Rao</v>
      </c>
      <c r="F864" s="27" t="str">
        <f>_xlfn.XLOOKUP(Ventes[[#This Row],[Client_Name]],Tab_Clients[Client_Name],Tab_Clients[Customer Type],"Nouveau")</f>
        <v>Member</v>
      </c>
      <c r="G864" s="28">
        <v>3</v>
      </c>
      <c r="H864" s="6">
        <f>_xlfn.XLOOKUP(Ventes[[#This Row],[Product_Name]],Tab_Produits[Product_Line],Tab_Produits[Coût_Unitaire],"0")</f>
        <v>74.69</v>
      </c>
      <c r="I864" s="2">
        <f t="shared" si="27"/>
        <v>224.07</v>
      </c>
      <c r="J864" s="2">
        <f>IF(AND(WORKDAY(Ventes[[#This Row],[Sale_Date]],2)&gt;=5,Ventes[[#This Row],[Quantity]]&gt;=7,+Ventes[[#This Row],[Customer Type]]="Member"),-Ventes[[#This Row],[Prix_Vente]]*TX_Remise,0)</f>
        <v>0</v>
      </c>
      <c r="K864" s="2">
        <f>IF(AND(WEEKDAY(Ventes[[#This Row],[Sale_Date]],2)=7, Ventes[[#This Row],[Product_Price]]&gt;7), Ventes[[#This Row],[Prix_Vente]]*TauxMaj, 0)</f>
        <v>0</v>
      </c>
      <c r="L864" s="2">
        <f>SUM(Ventes[[#This Row],[Prix_Vente]:[Majoration]])</f>
        <v>224.07</v>
      </c>
      <c r="M864" s="2">
        <f xml:space="preserve"> Ventes[[#This Row],[Prix de Vente HT]]*Tx_TVA</f>
        <v>43.133474999999997</v>
      </c>
      <c r="N864" s="2">
        <f>+Ventes[[#This Row],[Prix de Vente HT]]+Ventes[[#This Row],[Montant TVA]]</f>
        <v>267.20347499999997</v>
      </c>
    </row>
    <row r="865" spans="1:14">
      <c r="A865" t="str">
        <f>IF(Ventes[[#This Row],[Sale_Date]]=Ventes[[#This Row],[Sale_Date]],"ID_V "&amp;TEXT(B865,"YYYY MMDD")&amp;"-"&amp;TEXT(ROW(),"000"),"ID…")</f>
        <v>ID_V YYYY 06DD-865</v>
      </c>
      <c r="B865" s="26">
        <f t="shared" si="26"/>
        <v>45462</v>
      </c>
      <c r="C865" t="str">
        <f>_xlfn.XLOOKUP(Ventes[[#This Row],[Product_Name]],Tab_Produits[Product_Line],Tab_Produits[ID_Product],"Choisir Votre Produit")</f>
        <v>ID_P Foo 0004</v>
      </c>
      <c r="D865" s="27" t="s">
        <v>513</v>
      </c>
      <c r="E865" s="27" t="str">
        <f>+Tab_Clients[[#This Row],[Client_Name]]</f>
        <v>Ajay Das</v>
      </c>
      <c r="F865" s="27" t="str">
        <f>_xlfn.XLOOKUP(Ventes[[#This Row],[Client_Name]],Tab_Clients[Client_Name],Tab_Clients[Customer Type],"Nouveau")</f>
        <v>Member</v>
      </c>
      <c r="G865" s="28">
        <v>6</v>
      </c>
      <c r="H865" s="6">
        <f>_xlfn.XLOOKUP(Ventes[[#This Row],[Product_Name]],Tab_Produits[Product_Line],Tab_Produits[Coût_Unitaire],"0")</f>
        <v>54.84</v>
      </c>
      <c r="I865" s="2">
        <f t="shared" si="27"/>
        <v>329.04</v>
      </c>
      <c r="J865" s="2">
        <f>IF(AND(WORKDAY(Ventes[[#This Row],[Sale_Date]],2)&gt;=5,Ventes[[#This Row],[Quantity]]&gt;=7,+Ventes[[#This Row],[Customer Type]]="Member"),-Ventes[[#This Row],[Prix_Vente]]*TX_Remise,0)</f>
        <v>0</v>
      </c>
      <c r="K865" s="2">
        <f>IF(AND(WEEKDAY(Ventes[[#This Row],[Sale_Date]],2)=7, Ventes[[#This Row],[Product_Price]]&gt;7), Ventes[[#This Row],[Prix_Vente]]*TauxMaj, 0)</f>
        <v>0</v>
      </c>
      <c r="L865" s="2">
        <f>SUM(Ventes[[#This Row],[Prix_Vente]:[Majoration]])</f>
        <v>329.04</v>
      </c>
      <c r="M865" s="2">
        <f xml:space="preserve"> Ventes[[#This Row],[Prix de Vente HT]]*Tx_TVA</f>
        <v>63.340200000000003</v>
      </c>
      <c r="N865" s="2">
        <f>+Ventes[[#This Row],[Prix de Vente HT]]+Ventes[[#This Row],[Montant TVA]]</f>
        <v>392.3802</v>
      </c>
    </row>
    <row r="866" spans="1:14">
      <c r="A866" t="str">
        <f>IF(Ventes[[#This Row],[Sale_Date]]=Ventes[[#This Row],[Sale_Date]],"ID_V "&amp;TEXT(B866,"YYYY MMDD")&amp;"-"&amp;TEXT(ROW(),"000"),"ID…")</f>
        <v>ID_V YYYY 06DD-866</v>
      </c>
      <c r="B866" s="26">
        <f t="shared" si="26"/>
        <v>45463</v>
      </c>
      <c r="C866" t="str">
        <f>_xlfn.XLOOKUP(Ventes[[#This Row],[Product_Name]],Tab_Produits[Product_Line],Tab_Produits[ID_Product],"Choisir Votre Produit")</f>
        <v>ID_P Hom 0003</v>
      </c>
      <c r="D866" s="27" t="s">
        <v>512</v>
      </c>
      <c r="E866" s="27" t="str">
        <f>+Tab_Clients[[#This Row],[Client_Name]]</f>
        <v>Pooja Bansal</v>
      </c>
      <c r="F866" s="27" t="str">
        <f>_xlfn.XLOOKUP(Ventes[[#This Row],[Client_Name]],Tab_Clients[Client_Name],Tab_Clients[Customer Type],"Nouveau")</f>
        <v>Normal</v>
      </c>
      <c r="G866" s="28">
        <v>8</v>
      </c>
      <c r="H866" s="6">
        <f>_xlfn.XLOOKUP(Ventes[[#This Row],[Product_Name]],Tab_Produits[Product_Line],Tab_Produits[Coût_Unitaire],"0")</f>
        <v>73.56</v>
      </c>
      <c r="I866" s="2">
        <f t="shared" si="27"/>
        <v>588.48</v>
      </c>
      <c r="J866" s="2">
        <f>IF(AND(WORKDAY(Ventes[[#This Row],[Sale_Date]],2)&gt;=5,Ventes[[#This Row],[Quantity]]&gt;=7,+Ventes[[#This Row],[Customer Type]]="Member"),-Ventes[[#This Row],[Prix_Vente]]*TX_Remise,0)</f>
        <v>0</v>
      </c>
      <c r="K866" s="2">
        <f>IF(AND(WEEKDAY(Ventes[[#This Row],[Sale_Date]],2)=7, Ventes[[#This Row],[Product_Price]]&gt;7), Ventes[[#This Row],[Prix_Vente]]*TauxMaj, 0)</f>
        <v>0</v>
      </c>
      <c r="L866" s="2">
        <f>SUM(Ventes[[#This Row],[Prix_Vente]:[Majoration]])</f>
        <v>588.48</v>
      </c>
      <c r="M866" s="2">
        <f xml:space="preserve"> Ventes[[#This Row],[Prix de Vente HT]]*Tx_TVA</f>
        <v>113.28240000000001</v>
      </c>
      <c r="N866" s="2">
        <f>+Ventes[[#This Row],[Prix de Vente HT]]+Ventes[[#This Row],[Montant TVA]]</f>
        <v>701.76240000000007</v>
      </c>
    </row>
    <row r="867" spans="1:14">
      <c r="A867" t="str">
        <f>IF(Ventes[[#This Row],[Sale_Date]]=Ventes[[#This Row],[Sale_Date]],"ID_V "&amp;TEXT(B867,"YYYY MMDD")&amp;"-"&amp;TEXT(ROW(),"000"),"ID…")</f>
        <v>ID_V YYYY 06DD-867</v>
      </c>
      <c r="B867" s="26">
        <f t="shared" si="26"/>
        <v>45463</v>
      </c>
      <c r="C867" t="str">
        <f>_xlfn.XLOOKUP(Ventes[[#This Row],[Product_Name]],Tab_Produits[Product_Line],Tab_Produits[ID_Product],"Choisir Votre Produit")</f>
        <v>ID_P Hom 0003</v>
      </c>
      <c r="D867" s="27" t="s">
        <v>512</v>
      </c>
      <c r="E867" s="27" t="str">
        <f>+Tab_Clients[[#This Row],[Client_Name]]</f>
        <v>Sunil Mukherjee</v>
      </c>
      <c r="F867" s="27" t="str">
        <f>_xlfn.XLOOKUP(Ventes[[#This Row],[Client_Name]],Tab_Clients[Client_Name],Tab_Clients[Customer Type],"Nouveau")</f>
        <v>Normal</v>
      </c>
      <c r="G867" s="28">
        <v>3</v>
      </c>
      <c r="H867" s="6">
        <f>_xlfn.XLOOKUP(Ventes[[#This Row],[Product_Name]],Tab_Produits[Product_Line],Tab_Produits[Coût_Unitaire],"0")</f>
        <v>73.56</v>
      </c>
      <c r="I867" s="2">
        <f t="shared" si="27"/>
        <v>220.68</v>
      </c>
      <c r="J867" s="2">
        <f>IF(AND(WORKDAY(Ventes[[#This Row],[Sale_Date]],2)&gt;=5,Ventes[[#This Row],[Quantity]]&gt;=7,+Ventes[[#This Row],[Customer Type]]="Member"),-Ventes[[#This Row],[Prix_Vente]]*TX_Remise,0)</f>
        <v>0</v>
      </c>
      <c r="K867" s="2">
        <f>IF(AND(WEEKDAY(Ventes[[#This Row],[Sale_Date]],2)=7, Ventes[[#This Row],[Product_Price]]&gt;7), Ventes[[#This Row],[Prix_Vente]]*TauxMaj, 0)</f>
        <v>0</v>
      </c>
      <c r="L867" s="2">
        <f>SUM(Ventes[[#This Row],[Prix_Vente]:[Majoration]])</f>
        <v>220.68</v>
      </c>
      <c r="M867" s="2">
        <f xml:space="preserve"> Ventes[[#This Row],[Prix de Vente HT]]*Tx_TVA</f>
        <v>42.480900000000005</v>
      </c>
      <c r="N867" s="2">
        <f>+Ventes[[#This Row],[Prix de Vente HT]]+Ventes[[#This Row],[Montant TVA]]</f>
        <v>263.16090000000003</v>
      </c>
    </row>
    <row r="868" spans="1:14">
      <c r="A868" t="str">
        <f>IF(Ventes[[#This Row],[Sale_Date]]=Ventes[[#This Row],[Sale_Date]],"ID_V "&amp;TEXT(B868,"YYYY MMDD")&amp;"-"&amp;TEXT(ROW(),"000"),"ID…")</f>
        <v>ID_V YYYY 06DD-868</v>
      </c>
      <c r="B868" s="26">
        <f t="shared" si="26"/>
        <v>45463</v>
      </c>
      <c r="C868" t="str">
        <f>_xlfn.XLOOKUP(Ventes[[#This Row],[Product_Name]],Tab_Produits[Product_Line],Tab_Produits[ID_Product],"Choisir Votre Produit")</f>
        <v>ID_P Hea 0001</v>
      </c>
      <c r="D868" s="27" t="s">
        <v>510</v>
      </c>
      <c r="E868" s="27" t="str">
        <f>+Tab_Clients[[#This Row],[Client_Name]]</f>
        <v>Vikram Iyer</v>
      </c>
      <c r="F868" s="27" t="str">
        <f>_xlfn.XLOOKUP(Ventes[[#This Row],[Client_Name]],Tab_Clients[Client_Name],Tab_Clients[Customer Type],"Nouveau")</f>
        <v>Normal</v>
      </c>
      <c r="G868" s="28">
        <v>3</v>
      </c>
      <c r="H868" s="6">
        <f>_xlfn.XLOOKUP(Ventes[[#This Row],[Product_Name]],Tab_Produits[Product_Line],Tab_Produits[Coût_Unitaire],"0")</f>
        <v>74.69</v>
      </c>
      <c r="I868" s="2">
        <f t="shared" si="27"/>
        <v>224.07</v>
      </c>
      <c r="J868" s="2">
        <f>IF(AND(WORKDAY(Ventes[[#This Row],[Sale_Date]],2)&gt;=5,Ventes[[#This Row],[Quantity]]&gt;=7,+Ventes[[#This Row],[Customer Type]]="Member"),-Ventes[[#This Row],[Prix_Vente]]*TX_Remise,0)</f>
        <v>0</v>
      </c>
      <c r="K868" s="2">
        <f>IF(AND(WEEKDAY(Ventes[[#This Row],[Sale_Date]],2)=7, Ventes[[#This Row],[Product_Price]]&gt;7), Ventes[[#This Row],[Prix_Vente]]*TauxMaj, 0)</f>
        <v>0</v>
      </c>
      <c r="L868" s="2">
        <f>SUM(Ventes[[#This Row],[Prix_Vente]:[Majoration]])</f>
        <v>224.07</v>
      </c>
      <c r="M868" s="2">
        <f xml:space="preserve"> Ventes[[#This Row],[Prix de Vente HT]]*Tx_TVA</f>
        <v>43.133474999999997</v>
      </c>
      <c r="N868" s="2">
        <f>+Ventes[[#This Row],[Prix de Vente HT]]+Ventes[[#This Row],[Montant TVA]]</f>
        <v>267.20347499999997</v>
      </c>
    </row>
    <row r="869" spans="1:14">
      <c r="A869" t="str">
        <f>IF(Ventes[[#This Row],[Sale_Date]]=Ventes[[#This Row],[Sale_Date]],"ID_V "&amp;TEXT(B869,"YYYY MMDD")&amp;"-"&amp;TEXT(ROW(),"000"),"ID…")</f>
        <v>ID_V YYYY 06DD-869</v>
      </c>
      <c r="B869" s="26">
        <f t="shared" si="26"/>
        <v>45463</v>
      </c>
      <c r="C869" t="str">
        <f>_xlfn.XLOOKUP(Ventes[[#This Row],[Product_Name]],Tab_Produits[Product_Line],Tab_Produits[ID_Product],"Choisir Votre Produit")</f>
        <v>ID_P Foo 0004</v>
      </c>
      <c r="D869" s="27" t="s">
        <v>513</v>
      </c>
      <c r="E869" s="27" t="str">
        <f>+Tab_Clients[[#This Row],[Client_Name]]</f>
        <v>Nikhil Das</v>
      </c>
      <c r="F869" s="27" t="str">
        <f>_xlfn.XLOOKUP(Ventes[[#This Row],[Client_Name]],Tab_Clients[Client_Name],Tab_Clients[Customer Type],"Nouveau")</f>
        <v>Member</v>
      </c>
      <c r="G869" s="28">
        <v>3</v>
      </c>
      <c r="H869" s="6">
        <f>_xlfn.XLOOKUP(Ventes[[#This Row],[Product_Name]],Tab_Produits[Product_Line],Tab_Produits[Coût_Unitaire],"0")</f>
        <v>54.84</v>
      </c>
      <c r="I869" s="2">
        <f t="shared" si="27"/>
        <v>164.52</v>
      </c>
      <c r="J869" s="2">
        <f>IF(AND(WORKDAY(Ventes[[#This Row],[Sale_Date]],2)&gt;=5,Ventes[[#This Row],[Quantity]]&gt;=7,+Ventes[[#This Row],[Customer Type]]="Member"),-Ventes[[#This Row],[Prix_Vente]]*TX_Remise,0)</f>
        <v>0</v>
      </c>
      <c r="K869" s="2">
        <f>IF(AND(WEEKDAY(Ventes[[#This Row],[Sale_Date]],2)=7, Ventes[[#This Row],[Product_Price]]&gt;7), Ventes[[#This Row],[Prix_Vente]]*TauxMaj, 0)</f>
        <v>0</v>
      </c>
      <c r="L869" s="2">
        <f>SUM(Ventes[[#This Row],[Prix_Vente]:[Majoration]])</f>
        <v>164.52</v>
      </c>
      <c r="M869" s="2">
        <f xml:space="preserve"> Ventes[[#This Row],[Prix de Vente HT]]*Tx_TVA</f>
        <v>31.670100000000001</v>
      </c>
      <c r="N869" s="2">
        <f>+Ventes[[#This Row],[Prix de Vente HT]]+Ventes[[#This Row],[Montant TVA]]</f>
        <v>196.1901</v>
      </c>
    </row>
    <row r="870" spans="1:14">
      <c r="A870" t="str">
        <f>IF(Ventes[[#This Row],[Sale_Date]]=Ventes[[#This Row],[Sale_Date]],"ID_V "&amp;TEXT(B870,"YYYY MMDD")&amp;"-"&amp;TEXT(ROW(),"000"),"ID…")</f>
        <v>ID_V YYYY 06DD-870</v>
      </c>
      <c r="B870" s="26">
        <f t="shared" si="26"/>
        <v>45464</v>
      </c>
      <c r="C870" t="str">
        <f>_xlfn.XLOOKUP(Ventes[[#This Row],[Product_Name]],Tab_Produits[Product_Line],Tab_Produits[ID_Product],"Choisir Votre Produit")</f>
        <v>ID_P Hom 0003</v>
      </c>
      <c r="D870" s="27" t="s">
        <v>512</v>
      </c>
      <c r="E870" s="27" t="str">
        <f>+Tab_Clients[[#This Row],[Client_Name]]</f>
        <v>Krishna Malhotra</v>
      </c>
      <c r="F870" s="27" t="str">
        <f>_xlfn.XLOOKUP(Ventes[[#This Row],[Client_Name]],Tab_Clients[Client_Name],Tab_Clients[Customer Type],"Nouveau")</f>
        <v>Member</v>
      </c>
      <c r="G870" s="28">
        <v>4</v>
      </c>
      <c r="H870" s="6">
        <f>_xlfn.XLOOKUP(Ventes[[#This Row],[Product_Name]],Tab_Produits[Product_Line],Tab_Produits[Coût_Unitaire],"0")</f>
        <v>73.56</v>
      </c>
      <c r="I870" s="2">
        <f t="shared" si="27"/>
        <v>294.24</v>
      </c>
      <c r="J870" s="2">
        <f>IF(AND(WORKDAY(Ventes[[#This Row],[Sale_Date]],2)&gt;=5,Ventes[[#This Row],[Quantity]]&gt;=7,+Ventes[[#This Row],[Customer Type]]="Member"),-Ventes[[#This Row],[Prix_Vente]]*TX_Remise,0)</f>
        <v>0</v>
      </c>
      <c r="K870" s="2">
        <f>IF(AND(WEEKDAY(Ventes[[#This Row],[Sale_Date]],2)=7, Ventes[[#This Row],[Product_Price]]&gt;7), Ventes[[#This Row],[Prix_Vente]]*TauxMaj, 0)</f>
        <v>0</v>
      </c>
      <c r="L870" s="2">
        <f>SUM(Ventes[[#This Row],[Prix_Vente]:[Majoration]])</f>
        <v>294.24</v>
      </c>
      <c r="M870" s="2">
        <f xml:space="preserve"> Ventes[[#This Row],[Prix de Vente HT]]*Tx_TVA</f>
        <v>56.641200000000005</v>
      </c>
      <c r="N870" s="2">
        <f>+Ventes[[#This Row],[Prix de Vente HT]]+Ventes[[#This Row],[Montant TVA]]</f>
        <v>350.88120000000004</v>
      </c>
    </row>
    <row r="871" spans="1:14">
      <c r="A871" t="str">
        <f>IF(Ventes[[#This Row],[Sale_Date]]=Ventes[[#This Row],[Sale_Date]],"ID_V "&amp;TEXT(B871,"YYYY MMDD")&amp;"-"&amp;TEXT(ROW(),"000"),"ID…")</f>
        <v>ID_V YYYY 06DD-871</v>
      </c>
      <c r="B871" s="26">
        <f t="shared" si="26"/>
        <v>45464</v>
      </c>
      <c r="C871" t="str">
        <f>_xlfn.XLOOKUP(Ventes[[#This Row],[Product_Name]],Tab_Produits[Product_Line],Tab_Produits[ID_Product],"Choisir Votre Produit")</f>
        <v>ID_P Hom 0003</v>
      </c>
      <c r="D871" s="27" t="s">
        <v>512</v>
      </c>
      <c r="E871" s="27" t="str">
        <f>+Tab_Clients[[#This Row],[Client_Name]]</f>
        <v>Sita Banerjee</v>
      </c>
      <c r="F871" s="27" t="str">
        <f>_xlfn.XLOOKUP(Ventes[[#This Row],[Client_Name]],Tab_Clients[Client_Name],Tab_Clients[Customer Type],"Nouveau")</f>
        <v>Member</v>
      </c>
      <c r="G871" s="28">
        <v>3</v>
      </c>
      <c r="H871" s="6">
        <f>_xlfn.XLOOKUP(Ventes[[#This Row],[Product_Name]],Tab_Produits[Product_Line],Tab_Produits[Coût_Unitaire],"0")</f>
        <v>73.56</v>
      </c>
      <c r="I871" s="2">
        <f t="shared" si="27"/>
        <v>220.68</v>
      </c>
      <c r="J871" s="2">
        <f>IF(AND(WORKDAY(Ventes[[#This Row],[Sale_Date]],2)&gt;=5,Ventes[[#This Row],[Quantity]]&gt;=7,+Ventes[[#This Row],[Customer Type]]="Member"),-Ventes[[#This Row],[Prix_Vente]]*TX_Remise,0)</f>
        <v>0</v>
      </c>
      <c r="K871" s="2">
        <f>IF(AND(WEEKDAY(Ventes[[#This Row],[Sale_Date]],2)=7, Ventes[[#This Row],[Product_Price]]&gt;7), Ventes[[#This Row],[Prix_Vente]]*TauxMaj, 0)</f>
        <v>0</v>
      </c>
      <c r="L871" s="2">
        <f>SUM(Ventes[[#This Row],[Prix_Vente]:[Majoration]])</f>
        <v>220.68</v>
      </c>
      <c r="M871" s="2">
        <f xml:space="preserve"> Ventes[[#This Row],[Prix de Vente HT]]*Tx_TVA</f>
        <v>42.480900000000005</v>
      </c>
      <c r="N871" s="2">
        <f>+Ventes[[#This Row],[Prix de Vente HT]]+Ventes[[#This Row],[Montant TVA]]</f>
        <v>263.16090000000003</v>
      </c>
    </row>
    <row r="872" spans="1:14">
      <c r="A872" t="str">
        <f>IF(Ventes[[#This Row],[Sale_Date]]=Ventes[[#This Row],[Sale_Date]],"ID_V "&amp;TEXT(B872,"YYYY MMDD")&amp;"-"&amp;TEXT(ROW(),"000"),"ID…")</f>
        <v>ID_V YYYY 06DD-872</v>
      </c>
      <c r="B872" s="26">
        <f t="shared" si="26"/>
        <v>45464</v>
      </c>
      <c r="C872" t="str">
        <f>_xlfn.XLOOKUP(Ventes[[#This Row],[Product_Name]],Tab_Produits[Product_Line],Tab_Produits[ID_Product],"Choisir Votre Produit")</f>
        <v>ID_P Hea 0001</v>
      </c>
      <c r="D872" s="27" t="s">
        <v>510</v>
      </c>
      <c r="E872" s="27" t="str">
        <f>+Tab_Clients[[#This Row],[Client_Name]]</f>
        <v>Riya Iyer</v>
      </c>
      <c r="F872" s="27" t="str">
        <f>_xlfn.XLOOKUP(Ventes[[#This Row],[Client_Name]],Tab_Clients[Client_Name],Tab_Clients[Customer Type],"Nouveau")</f>
        <v>Member</v>
      </c>
      <c r="G872" s="28">
        <v>10</v>
      </c>
      <c r="H872" s="6">
        <f>_xlfn.XLOOKUP(Ventes[[#This Row],[Product_Name]],Tab_Produits[Product_Line],Tab_Produits[Coût_Unitaire],"0")</f>
        <v>74.69</v>
      </c>
      <c r="I872" s="2">
        <f t="shared" si="27"/>
        <v>746.9</v>
      </c>
      <c r="J872" s="2">
        <f>IF(AND(WORKDAY(Ventes[[#This Row],[Sale_Date]],2)&gt;=5,Ventes[[#This Row],[Quantity]]&gt;=7,+Ventes[[#This Row],[Customer Type]]="Member"),-Ventes[[#This Row],[Prix_Vente]]*TX_Remise,0)</f>
        <v>-186.72499999999999</v>
      </c>
      <c r="K872" s="2">
        <f>IF(AND(WEEKDAY(Ventes[[#This Row],[Sale_Date]],2)=7, Ventes[[#This Row],[Product_Price]]&gt;7), Ventes[[#This Row],[Prix_Vente]]*TauxMaj, 0)</f>
        <v>0</v>
      </c>
      <c r="L872" s="2">
        <f>SUM(Ventes[[#This Row],[Prix_Vente]:[Majoration]])</f>
        <v>560.17499999999995</v>
      </c>
      <c r="M872" s="2">
        <f xml:space="preserve"> Ventes[[#This Row],[Prix de Vente HT]]*Tx_TVA</f>
        <v>107.8336875</v>
      </c>
      <c r="N872" s="2">
        <f>+Ventes[[#This Row],[Prix de Vente HT]]+Ventes[[#This Row],[Montant TVA]]</f>
        <v>668.00868749999995</v>
      </c>
    </row>
    <row r="873" spans="1:14">
      <c r="A873" t="str">
        <f>IF(Ventes[[#This Row],[Sale_Date]]=Ventes[[#This Row],[Sale_Date]],"ID_V "&amp;TEXT(B873,"YYYY MMDD")&amp;"-"&amp;TEXT(ROW(),"000"),"ID…")</f>
        <v>ID_V YYYY 06DD-873</v>
      </c>
      <c r="B873" s="26">
        <f t="shared" si="26"/>
        <v>45464</v>
      </c>
      <c r="C873" t="str">
        <f>_xlfn.XLOOKUP(Ventes[[#This Row],[Product_Name]],Tab_Produits[Product_Line],Tab_Produits[ID_Product],"Choisir Votre Produit")</f>
        <v>ID_P Foo 0004</v>
      </c>
      <c r="D873" s="27" t="s">
        <v>513</v>
      </c>
      <c r="E873" s="27" t="str">
        <f>+Tab_Clients[[#This Row],[Client_Name]]</f>
        <v>Nikhil Singh</v>
      </c>
      <c r="F873" s="27" t="str">
        <f>_xlfn.XLOOKUP(Ventes[[#This Row],[Client_Name]],Tab_Clients[Client_Name],Tab_Clients[Customer Type],"Nouveau")</f>
        <v>Member</v>
      </c>
      <c r="G873" s="28">
        <v>4</v>
      </c>
      <c r="H873" s="6">
        <f>_xlfn.XLOOKUP(Ventes[[#This Row],[Product_Name]],Tab_Produits[Product_Line],Tab_Produits[Coût_Unitaire],"0")</f>
        <v>54.84</v>
      </c>
      <c r="I873" s="2">
        <f t="shared" si="27"/>
        <v>219.36</v>
      </c>
      <c r="J873" s="2">
        <f>IF(AND(WORKDAY(Ventes[[#This Row],[Sale_Date]],2)&gt;=5,Ventes[[#This Row],[Quantity]]&gt;=7,+Ventes[[#This Row],[Customer Type]]="Member"),-Ventes[[#This Row],[Prix_Vente]]*TX_Remise,0)</f>
        <v>0</v>
      </c>
      <c r="K873" s="2">
        <f>IF(AND(WEEKDAY(Ventes[[#This Row],[Sale_Date]],2)=7, Ventes[[#This Row],[Product_Price]]&gt;7), Ventes[[#This Row],[Prix_Vente]]*TauxMaj, 0)</f>
        <v>0</v>
      </c>
      <c r="L873" s="2">
        <f>SUM(Ventes[[#This Row],[Prix_Vente]:[Majoration]])</f>
        <v>219.36</v>
      </c>
      <c r="M873" s="2">
        <f xml:space="preserve"> Ventes[[#This Row],[Prix de Vente HT]]*Tx_TVA</f>
        <v>42.226800000000004</v>
      </c>
      <c r="N873" s="2">
        <f>+Ventes[[#This Row],[Prix de Vente HT]]+Ventes[[#This Row],[Montant TVA]]</f>
        <v>261.58680000000004</v>
      </c>
    </row>
    <row r="874" spans="1:14">
      <c r="A874" t="str">
        <f>IF(Ventes[[#This Row],[Sale_Date]]=Ventes[[#This Row],[Sale_Date]],"ID_V "&amp;TEXT(B874,"YYYY MMDD")&amp;"-"&amp;TEXT(ROW(),"000"),"ID…")</f>
        <v>ID_V YYYY 06DD-874</v>
      </c>
      <c r="B874" s="26">
        <f t="shared" si="26"/>
        <v>45465</v>
      </c>
      <c r="C874" t="str">
        <f>_xlfn.XLOOKUP(Ventes[[#This Row],[Product_Name]],Tab_Produits[Product_Line],Tab_Produits[ID_Product],"Choisir Votre Produit")</f>
        <v>ID_P Hom 0003</v>
      </c>
      <c r="D874" s="27" t="s">
        <v>512</v>
      </c>
      <c r="E874" s="27" t="str">
        <f>+Tab_Clients[[#This Row],[Client_Name]]</f>
        <v>Isha Patel</v>
      </c>
      <c r="F874" s="27" t="str">
        <f>_xlfn.XLOOKUP(Ventes[[#This Row],[Client_Name]],Tab_Clients[Client_Name],Tab_Clients[Customer Type],"Nouveau")</f>
        <v>Normal</v>
      </c>
      <c r="G874" s="28">
        <v>3</v>
      </c>
      <c r="H874" s="6">
        <f>_xlfn.XLOOKUP(Ventes[[#This Row],[Product_Name]],Tab_Produits[Product_Line],Tab_Produits[Coût_Unitaire],"0")</f>
        <v>73.56</v>
      </c>
      <c r="I874" s="2">
        <f t="shared" si="27"/>
        <v>220.68</v>
      </c>
      <c r="J874" s="2">
        <f>IF(AND(WORKDAY(Ventes[[#This Row],[Sale_Date]],2)&gt;=5,Ventes[[#This Row],[Quantity]]&gt;=7,+Ventes[[#This Row],[Customer Type]]="Member"),-Ventes[[#This Row],[Prix_Vente]]*TX_Remise,0)</f>
        <v>0</v>
      </c>
      <c r="K874" s="2">
        <f>IF(AND(WEEKDAY(Ventes[[#This Row],[Sale_Date]],2)=7, Ventes[[#This Row],[Product_Price]]&gt;7), Ventes[[#This Row],[Prix_Vente]]*TauxMaj, 0)</f>
        <v>0</v>
      </c>
      <c r="L874" s="2">
        <f>SUM(Ventes[[#This Row],[Prix_Vente]:[Majoration]])</f>
        <v>220.68</v>
      </c>
      <c r="M874" s="2">
        <f xml:space="preserve"> Ventes[[#This Row],[Prix de Vente HT]]*Tx_TVA</f>
        <v>42.480900000000005</v>
      </c>
      <c r="N874" s="2">
        <f>+Ventes[[#This Row],[Prix de Vente HT]]+Ventes[[#This Row],[Montant TVA]]</f>
        <v>263.16090000000003</v>
      </c>
    </row>
    <row r="875" spans="1:14">
      <c r="A875" t="str">
        <f>IF(Ventes[[#This Row],[Sale_Date]]=Ventes[[#This Row],[Sale_Date]],"ID_V "&amp;TEXT(B875,"YYYY MMDD")&amp;"-"&amp;TEXT(ROW(),"000"),"ID…")</f>
        <v>ID_V YYYY 06DD-875</v>
      </c>
      <c r="B875" s="26">
        <f t="shared" si="26"/>
        <v>45465</v>
      </c>
      <c r="C875" t="str">
        <f>_xlfn.XLOOKUP(Ventes[[#This Row],[Product_Name]],Tab_Produits[Product_Line],Tab_Produits[ID_Product],"Choisir Votre Produit")</f>
        <v>ID_P Foo 0004</v>
      </c>
      <c r="D875" s="27" t="s">
        <v>513</v>
      </c>
      <c r="E875" s="27" t="str">
        <f>+Tab_Clients[[#This Row],[Client_Name]]</f>
        <v>Riya Joshi</v>
      </c>
      <c r="F875" s="27" t="str">
        <f>_xlfn.XLOOKUP(Ventes[[#This Row],[Client_Name]],Tab_Clients[Client_Name],Tab_Clients[Customer Type],"Nouveau")</f>
        <v>Member</v>
      </c>
      <c r="G875" s="28">
        <v>1</v>
      </c>
      <c r="H875" s="6">
        <f>_xlfn.XLOOKUP(Ventes[[#This Row],[Product_Name]],Tab_Produits[Product_Line],Tab_Produits[Coût_Unitaire],"0")</f>
        <v>54.84</v>
      </c>
      <c r="I875" s="2">
        <f t="shared" si="27"/>
        <v>54.84</v>
      </c>
      <c r="J875" s="2">
        <f>IF(AND(WORKDAY(Ventes[[#This Row],[Sale_Date]],2)&gt;=5,Ventes[[#This Row],[Quantity]]&gt;=7,+Ventes[[#This Row],[Customer Type]]="Member"),-Ventes[[#This Row],[Prix_Vente]]*TX_Remise,0)</f>
        <v>0</v>
      </c>
      <c r="K875" s="2">
        <f>IF(AND(WEEKDAY(Ventes[[#This Row],[Sale_Date]],2)=7, Ventes[[#This Row],[Product_Price]]&gt;7), Ventes[[#This Row],[Prix_Vente]]*TauxMaj, 0)</f>
        <v>0</v>
      </c>
      <c r="L875" s="2">
        <f>SUM(Ventes[[#This Row],[Prix_Vente]:[Majoration]])</f>
        <v>54.84</v>
      </c>
      <c r="M875" s="2">
        <f xml:space="preserve"> Ventes[[#This Row],[Prix de Vente HT]]*Tx_TVA</f>
        <v>10.556700000000001</v>
      </c>
      <c r="N875" s="2">
        <f>+Ventes[[#This Row],[Prix de Vente HT]]+Ventes[[#This Row],[Montant TVA]]</f>
        <v>65.39670000000001</v>
      </c>
    </row>
    <row r="876" spans="1:14">
      <c r="A876" t="str">
        <f>IF(Ventes[[#This Row],[Sale_Date]]=Ventes[[#This Row],[Sale_Date]],"ID_V "&amp;TEXT(B876,"YYYY MMDD")&amp;"-"&amp;TEXT(ROW(),"000"),"ID…")</f>
        <v>ID_V YYYY 06DD-876</v>
      </c>
      <c r="B876" s="26">
        <f t="shared" si="26"/>
        <v>45465</v>
      </c>
      <c r="C876" t="str">
        <f>_xlfn.XLOOKUP(Ventes[[#This Row],[Product_Name]],Tab_Produits[Product_Line],Tab_Produits[ID_Product],"Choisir Votre Produit")</f>
        <v>ID_P Hom 0003</v>
      </c>
      <c r="D876" s="27" t="s">
        <v>512</v>
      </c>
      <c r="E876" s="27" t="str">
        <f>+Tab_Clients[[#This Row],[Client_Name]]</f>
        <v>Nikhil Malhotra</v>
      </c>
      <c r="F876" s="27" t="str">
        <f>_xlfn.XLOOKUP(Ventes[[#This Row],[Client_Name]],Tab_Clients[Client_Name],Tab_Clients[Customer Type],"Nouveau")</f>
        <v>Normal</v>
      </c>
      <c r="G876" s="28">
        <v>7</v>
      </c>
      <c r="H876" s="6">
        <f>_xlfn.XLOOKUP(Ventes[[#This Row],[Product_Name]],Tab_Produits[Product_Line],Tab_Produits[Coût_Unitaire],"0")</f>
        <v>73.56</v>
      </c>
      <c r="I876" s="2">
        <f t="shared" si="27"/>
        <v>514.92000000000007</v>
      </c>
      <c r="J876" s="2">
        <f>IF(AND(WORKDAY(Ventes[[#This Row],[Sale_Date]],2)&gt;=5,Ventes[[#This Row],[Quantity]]&gt;=7,+Ventes[[#This Row],[Customer Type]]="Member"),-Ventes[[#This Row],[Prix_Vente]]*TX_Remise,0)</f>
        <v>0</v>
      </c>
      <c r="K876" s="2">
        <f>IF(AND(WEEKDAY(Ventes[[#This Row],[Sale_Date]],2)=7, Ventes[[#This Row],[Product_Price]]&gt;7), Ventes[[#This Row],[Prix_Vente]]*TauxMaj, 0)</f>
        <v>0</v>
      </c>
      <c r="L876" s="2">
        <f>SUM(Ventes[[#This Row],[Prix_Vente]:[Majoration]])</f>
        <v>514.92000000000007</v>
      </c>
      <c r="M876" s="2">
        <f xml:space="preserve"> Ventes[[#This Row],[Prix de Vente HT]]*Tx_TVA</f>
        <v>99.122100000000017</v>
      </c>
      <c r="N876" s="2">
        <f>+Ventes[[#This Row],[Prix de Vente HT]]+Ventes[[#This Row],[Montant TVA]]</f>
        <v>614.04210000000012</v>
      </c>
    </row>
    <row r="877" spans="1:14">
      <c r="A877" t="str">
        <f>IF(Ventes[[#This Row],[Sale_Date]]=Ventes[[#This Row],[Sale_Date]],"ID_V "&amp;TEXT(B877,"YYYY MMDD")&amp;"-"&amp;TEXT(ROW(),"000"),"ID…")</f>
        <v>ID_V YYYY 06DD-877</v>
      </c>
      <c r="B877" s="26">
        <f t="shared" si="26"/>
        <v>45465</v>
      </c>
      <c r="C877" t="str">
        <f>_xlfn.XLOOKUP(Ventes[[#This Row],[Product_Name]],Tab_Produits[Product_Line],Tab_Produits[ID_Product],"Choisir Votre Produit")</f>
        <v>ID_P Hom 0003</v>
      </c>
      <c r="D877" s="27" t="s">
        <v>512</v>
      </c>
      <c r="E877" s="27" t="str">
        <f>+Tab_Clients[[#This Row],[Client_Name]]</f>
        <v>Anil Rao</v>
      </c>
      <c r="F877" s="27" t="str">
        <f>_xlfn.XLOOKUP(Ventes[[#This Row],[Client_Name]],Tab_Clients[Client_Name],Tab_Clients[Customer Type],"Nouveau")</f>
        <v>Normal</v>
      </c>
      <c r="G877" s="28">
        <v>1</v>
      </c>
      <c r="H877" s="6">
        <f>_xlfn.XLOOKUP(Ventes[[#This Row],[Product_Name]],Tab_Produits[Product_Line],Tab_Produits[Coût_Unitaire],"0")</f>
        <v>73.56</v>
      </c>
      <c r="I877" s="2">
        <f t="shared" si="27"/>
        <v>73.56</v>
      </c>
      <c r="J877" s="2">
        <f>IF(AND(WORKDAY(Ventes[[#This Row],[Sale_Date]],2)&gt;=5,Ventes[[#This Row],[Quantity]]&gt;=7,+Ventes[[#This Row],[Customer Type]]="Member"),-Ventes[[#This Row],[Prix_Vente]]*TX_Remise,0)</f>
        <v>0</v>
      </c>
      <c r="K877" s="2">
        <f>IF(AND(WEEKDAY(Ventes[[#This Row],[Sale_Date]],2)=7, Ventes[[#This Row],[Product_Price]]&gt;7), Ventes[[#This Row],[Prix_Vente]]*TauxMaj, 0)</f>
        <v>0</v>
      </c>
      <c r="L877" s="2">
        <f>SUM(Ventes[[#This Row],[Prix_Vente]:[Majoration]])</f>
        <v>73.56</v>
      </c>
      <c r="M877" s="2">
        <f xml:space="preserve"> Ventes[[#This Row],[Prix de Vente HT]]*Tx_TVA</f>
        <v>14.160300000000001</v>
      </c>
      <c r="N877" s="2">
        <f>+Ventes[[#This Row],[Prix de Vente HT]]+Ventes[[#This Row],[Montant TVA]]</f>
        <v>87.720300000000009</v>
      </c>
    </row>
    <row r="878" spans="1:14">
      <c r="A878" t="str">
        <f>IF(Ventes[[#This Row],[Sale_Date]]=Ventes[[#This Row],[Sale_Date]],"ID_V "&amp;TEXT(B878,"YYYY MMDD")&amp;"-"&amp;TEXT(ROW(),"000"),"ID…")</f>
        <v>ID_V YYYY 06DD-878</v>
      </c>
      <c r="B878" s="26">
        <f t="shared" si="26"/>
        <v>45466</v>
      </c>
      <c r="C878" t="str">
        <f>_xlfn.XLOOKUP(Ventes[[#This Row],[Product_Name]],Tab_Produits[Product_Line],Tab_Produits[ID_Product],"Choisir Votre Produit")</f>
        <v>ID_P Hea 0001</v>
      </c>
      <c r="D878" s="27" t="s">
        <v>510</v>
      </c>
      <c r="E878" s="27" t="str">
        <f>+Tab_Clients[[#This Row],[Client_Name]]</f>
        <v>Arjun Rao</v>
      </c>
      <c r="F878" s="27" t="str">
        <f>_xlfn.XLOOKUP(Ventes[[#This Row],[Client_Name]],Tab_Clients[Client_Name],Tab_Clients[Customer Type],"Nouveau")</f>
        <v>Normal</v>
      </c>
      <c r="G878" s="28">
        <v>10</v>
      </c>
      <c r="H878" s="6">
        <f>_xlfn.XLOOKUP(Ventes[[#This Row],[Product_Name]],Tab_Produits[Product_Line],Tab_Produits[Coût_Unitaire],"0")</f>
        <v>74.69</v>
      </c>
      <c r="I878" s="2">
        <f t="shared" si="27"/>
        <v>746.9</v>
      </c>
      <c r="J878" s="2">
        <f>IF(AND(WORKDAY(Ventes[[#This Row],[Sale_Date]],2)&gt;=5,Ventes[[#This Row],[Quantity]]&gt;=7,+Ventes[[#This Row],[Customer Type]]="Member"),-Ventes[[#This Row],[Prix_Vente]]*TX_Remise,0)</f>
        <v>0</v>
      </c>
      <c r="K878" s="2">
        <f>IF(AND(WEEKDAY(Ventes[[#This Row],[Sale_Date]],2)=7, Ventes[[#This Row],[Product_Price]]&gt;7), Ventes[[#This Row],[Prix_Vente]]*TauxMaj, 0)</f>
        <v>14.938000000000001</v>
      </c>
      <c r="L878" s="2">
        <f>SUM(Ventes[[#This Row],[Prix_Vente]:[Majoration]])</f>
        <v>761.83799999999997</v>
      </c>
      <c r="M878" s="2">
        <f xml:space="preserve"> Ventes[[#This Row],[Prix de Vente HT]]*Tx_TVA</f>
        <v>146.65381500000001</v>
      </c>
      <c r="N878" s="2">
        <f>+Ventes[[#This Row],[Prix de Vente HT]]+Ventes[[#This Row],[Montant TVA]]</f>
        <v>908.49181499999997</v>
      </c>
    </row>
    <row r="879" spans="1:14">
      <c r="A879" t="str">
        <f>IF(Ventes[[#This Row],[Sale_Date]]=Ventes[[#This Row],[Sale_Date]],"ID_V "&amp;TEXT(B879,"YYYY MMDD")&amp;"-"&amp;TEXT(ROW(),"000"),"ID…")</f>
        <v>ID_V YYYY 06DD-879</v>
      </c>
      <c r="B879" s="26">
        <f t="shared" si="26"/>
        <v>45466</v>
      </c>
      <c r="C879" t="str">
        <f>_xlfn.XLOOKUP(Ventes[[#This Row],[Product_Name]],Tab_Produits[Product_Line],Tab_Produits[ID_Product],"Choisir Votre Produit")</f>
        <v>ID_P Foo 0004</v>
      </c>
      <c r="D879" s="27" t="s">
        <v>513</v>
      </c>
      <c r="E879" s="27" t="str">
        <f>+Tab_Clients[[#This Row],[Client_Name]]</f>
        <v>Nikhil Kumar</v>
      </c>
      <c r="F879" s="27" t="str">
        <f>_xlfn.XLOOKUP(Ventes[[#This Row],[Client_Name]],Tab_Clients[Client_Name],Tab_Clients[Customer Type],"Nouveau")</f>
        <v>Member</v>
      </c>
      <c r="G879" s="28">
        <v>10</v>
      </c>
      <c r="H879" s="6">
        <f>_xlfn.XLOOKUP(Ventes[[#This Row],[Product_Name]],Tab_Produits[Product_Line],Tab_Produits[Coût_Unitaire],"0")</f>
        <v>54.84</v>
      </c>
      <c r="I879" s="2">
        <f t="shared" si="27"/>
        <v>548.40000000000009</v>
      </c>
      <c r="J879" s="2">
        <f>IF(AND(WORKDAY(Ventes[[#This Row],[Sale_Date]],2)&gt;=5,Ventes[[#This Row],[Quantity]]&gt;=7,+Ventes[[#This Row],[Customer Type]]="Member"),-Ventes[[#This Row],[Prix_Vente]]*TX_Remise,0)</f>
        <v>-137.10000000000002</v>
      </c>
      <c r="K879" s="2">
        <f>IF(AND(WEEKDAY(Ventes[[#This Row],[Sale_Date]],2)=7, Ventes[[#This Row],[Product_Price]]&gt;7), Ventes[[#This Row],[Prix_Vente]]*TauxMaj, 0)</f>
        <v>10.968000000000002</v>
      </c>
      <c r="L879" s="2">
        <f>SUM(Ventes[[#This Row],[Prix_Vente]:[Majoration]])</f>
        <v>422.26800000000009</v>
      </c>
      <c r="M879" s="2">
        <f xml:space="preserve"> Ventes[[#This Row],[Prix de Vente HT]]*Tx_TVA</f>
        <v>81.286590000000018</v>
      </c>
      <c r="N879" s="2">
        <f>+Ventes[[#This Row],[Prix de Vente HT]]+Ventes[[#This Row],[Montant TVA]]</f>
        <v>503.55459000000008</v>
      </c>
    </row>
    <row r="880" spans="1:14">
      <c r="A880" t="str">
        <f>IF(Ventes[[#This Row],[Sale_Date]]=Ventes[[#This Row],[Sale_Date]],"ID_V "&amp;TEXT(B880,"YYYY MMDD")&amp;"-"&amp;TEXT(ROW(),"000"),"ID…")</f>
        <v>ID_V YYYY 06DD-880</v>
      </c>
      <c r="B880" s="26">
        <f t="shared" si="26"/>
        <v>45466</v>
      </c>
      <c r="C880" t="str">
        <f>_xlfn.XLOOKUP(Ventes[[#This Row],[Product_Name]],Tab_Produits[Product_Line],Tab_Produits[ID_Product],"Choisir Votre Produit")</f>
        <v>ID_P Hom 0003</v>
      </c>
      <c r="D880" s="27" t="s">
        <v>512</v>
      </c>
      <c r="E880" s="27" t="str">
        <f>+Tab_Clients[[#This Row],[Client_Name]]</f>
        <v>Aditya Chopra</v>
      </c>
      <c r="F880" s="27" t="str">
        <f>_xlfn.XLOOKUP(Ventes[[#This Row],[Client_Name]],Tab_Clients[Client_Name],Tab_Clients[Customer Type],"Nouveau")</f>
        <v>Member</v>
      </c>
      <c r="G880" s="28">
        <v>8</v>
      </c>
      <c r="H880" s="6">
        <f>_xlfn.XLOOKUP(Ventes[[#This Row],[Product_Name]],Tab_Produits[Product_Line],Tab_Produits[Coût_Unitaire],"0")</f>
        <v>73.56</v>
      </c>
      <c r="I880" s="2">
        <f t="shared" si="27"/>
        <v>588.48</v>
      </c>
      <c r="J880" s="2">
        <f>IF(AND(WORKDAY(Ventes[[#This Row],[Sale_Date]],2)&gt;=5,Ventes[[#This Row],[Quantity]]&gt;=7,+Ventes[[#This Row],[Customer Type]]="Member"),-Ventes[[#This Row],[Prix_Vente]]*TX_Remise,0)</f>
        <v>-147.12</v>
      </c>
      <c r="K880" s="2">
        <f>IF(AND(WEEKDAY(Ventes[[#This Row],[Sale_Date]],2)=7, Ventes[[#This Row],[Product_Price]]&gt;7), Ventes[[#This Row],[Prix_Vente]]*TauxMaj, 0)</f>
        <v>11.769600000000001</v>
      </c>
      <c r="L880" s="2">
        <f>SUM(Ventes[[#This Row],[Prix_Vente]:[Majoration]])</f>
        <v>453.12960000000004</v>
      </c>
      <c r="M880" s="2">
        <f xml:space="preserve"> Ventes[[#This Row],[Prix de Vente HT]]*Tx_TVA</f>
        <v>87.22744800000001</v>
      </c>
      <c r="N880" s="2">
        <f>+Ventes[[#This Row],[Prix de Vente HT]]+Ventes[[#This Row],[Montant TVA]]</f>
        <v>540.35704800000008</v>
      </c>
    </row>
    <row r="881" spans="1:14">
      <c r="A881" t="str">
        <f>IF(Ventes[[#This Row],[Sale_Date]]=Ventes[[#This Row],[Sale_Date]],"ID_V "&amp;TEXT(B881,"YYYY MMDD")&amp;"-"&amp;TEXT(ROW(),"000"),"ID…")</f>
        <v>ID_V YYYY 06DD-881</v>
      </c>
      <c r="B881" s="26">
        <f t="shared" si="26"/>
        <v>45466</v>
      </c>
      <c r="C881" t="str">
        <f>_xlfn.XLOOKUP(Ventes[[#This Row],[Product_Name]],Tab_Produits[Product_Line],Tab_Produits[ID_Product],"Choisir Votre Produit")</f>
        <v>ID_P Hom 0003</v>
      </c>
      <c r="D881" s="27" t="s">
        <v>512</v>
      </c>
      <c r="E881" s="27" t="str">
        <f>+Tab_Clients[[#This Row],[Client_Name]]</f>
        <v>Vivaan Mukherjee</v>
      </c>
      <c r="F881" s="27" t="str">
        <f>_xlfn.XLOOKUP(Ventes[[#This Row],[Client_Name]],Tab_Clients[Client_Name],Tab_Clients[Customer Type],"Nouveau")</f>
        <v>Normal</v>
      </c>
      <c r="G881" s="28">
        <v>9</v>
      </c>
      <c r="H881" s="6">
        <f>_xlfn.XLOOKUP(Ventes[[#This Row],[Product_Name]],Tab_Produits[Product_Line],Tab_Produits[Coût_Unitaire],"0")</f>
        <v>73.56</v>
      </c>
      <c r="I881" s="2">
        <f t="shared" si="27"/>
        <v>662.04</v>
      </c>
      <c r="J881" s="2">
        <f>IF(AND(WORKDAY(Ventes[[#This Row],[Sale_Date]],2)&gt;=5,Ventes[[#This Row],[Quantity]]&gt;=7,+Ventes[[#This Row],[Customer Type]]="Member"),-Ventes[[#This Row],[Prix_Vente]]*TX_Remise,0)</f>
        <v>0</v>
      </c>
      <c r="K881" s="2">
        <f>IF(AND(WEEKDAY(Ventes[[#This Row],[Sale_Date]],2)=7, Ventes[[#This Row],[Product_Price]]&gt;7), Ventes[[#This Row],[Prix_Vente]]*TauxMaj, 0)</f>
        <v>13.2408</v>
      </c>
      <c r="L881" s="2">
        <f>SUM(Ventes[[#This Row],[Prix_Vente]:[Majoration]])</f>
        <v>675.2808</v>
      </c>
      <c r="M881" s="2">
        <f xml:space="preserve"> Ventes[[#This Row],[Prix de Vente HT]]*Tx_TVA</f>
        <v>129.99155400000001</v>
      </c>
      <c r="N881" s="2">
        <f>+Ventes[[#This Row],[Prix de Vente HT]]+Ventes[[#This Row],[Montant TVA]]</f>
        <v>805.27235399999995</v>
      </c>
    </row>
    <row r="882" spans="1:14">
      <c r="A882" t="str">
        <f>IF(Ventes[[#This Row],[Sale_Date]]=Ventes[[#This Row],[Sale_Date]],"ID_V "&amp;TEXT(B882,"YYYY MMDD")&amp;"-"&amp;TEXT(ROW(),"000"),"ID…")</f>
        <v>ID_V YYYY 06DD-882</v>
      </c>
      <c r="B882" s="26">
        <f t="shared" si="26"/>
        <v>45467</v>
      </c>
      <c r="C882" t="str">
        <f>_xlfn.XLOOKUP(Ventes[[#This Row],[Product_Name]],Tab_Produits[Product_Line],Tab_Produits[ID_Product],"Choisir Votre Produit")</f>
        <v>ID_P Hea 0001</v>
      </c>
      <c r="D882" s="27" t="s">
        <v>510</v>
      </c>
      <c r="E882" s="27" t="str">
        <f>+Tab_Clients[[#This Row],[Client_Name]]</f>
        <v>Lakshmi Agarwal</v>
      </c>
      <c r="F882" s="27" t="str">
        <f>_xlfn.XLOOKUP(Ventes[[#This Row],[Client_Name]],Tab_Clients[Client_Name],Tab_Clients[Customer Type],"Nouveau")</f>
        <v>Member</v>
      </c>
      <c r="G882" s="28">
        <v>7</v>
      </c>
      <c r="H882" s="6">
        <f>_xlfn.XLOOKUP(Ventes[[#This Row],[Product_Name]],Tab_Produits[Product_Line],Tab_Produits[Coût_Unitaire],"0")</f>
        <v>74.69</v>
      </c>
      <c r="I882" s="2">
        <f t="shared" si="27"/>
        <v>522.82999999999993</v>
      </c>
      <c r="J882" s="2">
        <f>IF(AND(WORKDAY(Ventes[[#This Row],[Sale_Date]],2)&gt;=5,Ventes[[#This Row],[Quantity]]&gt;=7,+Ventes[[#This Row],[Customer Type]]="Member"),-Ventes[[#This Row],[Prix_Vente]]*TX_Remise,0)</f>
        <v>-130.70749999999998</v>
      </c>
      <c r="K882" s="2">
        <f>IF(AND(WEEKDAY(Ventes[[#This Row],[Sale_Date]],2)=7, Ventes[[#This Row],[Product_Price]]&gt;7), Ventes[[#This Row],[Prix_Vente]]*TauxMaj, 0)</f>
        <v>0</v>
      </c>
      <c r="L882" s="2">
        <f>SUM(Ventes[[#This Row],[Prix_Vente]:[Majoration]])</f>
        <v>392.12249999999995</v>
      </c>
      <c r="M882" s="2">
        <f xml:space="preserve"> Ventes[[#This Row],[Prix de Vente HT]]*Tx_TVA</f>
        <v>75.483581249999986</v>
      </c>
      <c r="N882" s="2">
        <f>+Ventes[[#This Row],[Prix de Vente HT]]+Ventes[[#This Row],[Montant TVA]]</f>
        <v>467.60608124999993</v>
      </c>
    </row>
    <row r="883" spans="1:14">
      <c r="A883" t="str">
        <f>IF(Ventes[[#This Row],[Sale_Date]]=Ventes[[#This Row],[Sale_Date]],"ID_V "&amp;TEXT(B883,"YYYY MMDD")&amp;"-"&amp;TEXT(ROW(),"000"),"ID…")</f>
        <v>ID_V YYYY 06DD-883</v>
      </c>
      <c r="B883" s="26">
        <f t="shared" si="26"/>
        <v>45467</v>
      </c>
      <c r="C883" t="str">
        <f>_xlfn.XLOOKUP(Ventes[[#This Row],[Product_Name]],Tab_Produits[Product_Line],Tab_Produits[ID_Product],"Choisir Votre Produit")</f>
        <v>ID_P Foo 0004</v>
      </c>
      <c r="D883" s="27" t="s">
        <v>513</v>
      </c>
      <c r="E883" s="27" t="str">
        <f>+Tab_Clients[[#This Row],[Client_Name]]</f>
        <v>Aarav Mukherjee</v>
      </c>
      <c r="F883" s="27" t="str">
        <f>_xlfn.XLOOKUP(Ventes[[#This Row],[Client_Name]],Tab_Clients[Client_Name],Tab_Clients[Customer Type],"Nouveau")</f>
        <v>Normal</v>
      </c>
      <c r="G883" s="28">
        <v>1</v>
      </c>
      <c r="H883" s="6">
        <f>_xlfn.XLOOKUP(Ventes[[#This Row],[Product_Name]],Tab_Produits[Product_Line],Tab_Produits[Coût_Unitaire],"0")</f>
        <v>54.84</v>
      </c>
      <c r="I883" s="2">
        <f t="shared" si="27"/>
        <v>54.84</v>
      </c>
      <c r="J883" s="2">
        <f>IF(AND(WORKDAY(Ventes[[#This Row],[Sale_Date]],2)&gt;=5,Ventes[[#This Row],[Quantity]]&gt;=7,+Ventes[[#This Row],[Customer Type]]="Member"),-Ventes[[#This Row],[Prix_Vente]]*TX_Remise,0)</f>
        <v>0</v>
      </c>
      <c r="K883" s="2">
        <f>IF(AND(WEEKDAY(Ventes[[#This Row],[Sale_Date]],2)=7, Ventes[[#This Row],[Product_Price]]&gt;7), Ventes[[#This Row],[Prix_Vente]]*TauxMaj, 0)</f>
        <v>0</v>
      </c>
      <c r="L883" s="2">
        <f>SUM(Ventes[[#This Row],[Prix_Vente]:[Majoration]])</f>
        <v>54.84</v>
      </c>
      <c r="M883" s="2">
        <f xml:space="preserve"> Ventes[[#This Row],[Prix de Vente HT]]*Tx_TVA</f>
        <v>10.556700000000001</v>
      </c>
      <c r="N883" s="2">
        <f>+Ventes[[#This Row],[Prix de Vente HT]]+Ventes[[#This Row],[Montant TVA]]</f>
        <v>65.39670000000001</v>
      </c>
    </row>
    <row r="884" spans="1:14">
      <c r="A884" t="str">
        <f>IF(Ventes[[#This Row],[Sale_Date]]=Ventes[[#This Row],[Sale_Date]],"ID_V "&amp;TEXT(B884,"YYYY MMDD")&amp;"-"&amp;TEXT(ROW(),"000"),"ID…")</f>
        <v>ID_V YYYY 06DD-884</v>
      </c>
      <c r="B884" s="26">
        <f t="shared" si="26"/>
        <v>45467</v>
      </c>
      <c r="C884" t="str">
        <f>_xlfn.XLOOKUP(Ventes[[#This Row],[Product_Name]],Tab_Produits[Product_Line],Tab_Produits[ID_Product],"Choisir Votre Produit")</f>
        <v>ID_P Hom 0003</v>
      </c>
      <c r="D884" s="27" t="s">
        <v>512</v>
      </c>
      <c r="E884" s="27" t="str">
        <f>+Tab_Clients[[#This Row],[Client_Name]]</f>
        <v>Deepak Singh</v>
      </c>
      <c r="F884" s="27" t="str">
        <f>_xlfn.XLOOKUP(Ventes[[#This Row],[Client_Name]],Tab_Clients[Client_Name],Tab_Clients[Customer Type],"Nouveau")</f>
        <v>Member</v>
      </c>
      <c r="G884" s="28">
        <v>2</v>
      </c>
      <c r="H884" s="6">
        <f>_xlfn.XLOOKUP(Ventes[[#This Row],[Product_Name]],Tab_Produits[Product_Line],Tab_Produits[Coût_Unitaire],"0")</f>
        <v>73.56</v>
      </c>
      <c r="I884" s="2">
        <f t="shared" si="27"/>
        <v>147.12</v>
      </c>
      <c r="J884" s="2">
        <f>IF(AND(WORKDAY(Ventes[[#This Row],[Sale_Date]],2)&gt;=5,Ventes[[#This Row],[Quantity]]&gt;=7,+Ventes[[#This Row],[Customer Type]]="Member"),-Ventes[[#This Row],[Prix_Vente]]*TX_Remise,0)</f>
        <v>0</v>
      </c>
      <c r="K884" s="2">
        <f>IF(AND(WEEKDAY(Ventes[[#This Row],[Sale_Date]],2)=7, Ventes[[#This Row],[Product_Price]]&gt;7), Ventes[[#This Row],[Prix_Vente]]*TauxMaj, 0)</f>
        <v>0</v>
      </c>
      <c r="L884" s="2">
        <f>SUM(Ventes[[#This Row],[Prix_Vente]:[Majoration]])</f>
        <v>147.12</v>
      </c>
      <c r="M884" s="2">
        <f xml:space="preserve"> Ventes[[#This Row],[Prix de Vente HT]]*Tx_TVA</f>
        <v>28.320600000000002</v>
      </c>
      <c r="N884" s="2">
        <f>+Ventes[[#This Row],[Prix de Vente HT]]+Ventes[[#This Row],[Montant TVA]]</f>
        <v>175.44060000000002</v>
      </c>
    </row>
    <row r="885" spans="1:14">
      <c r="A885" t="str">
        <f>IF(Ventes[[#This Row],[Sale_Date]]=Ventes[[#This Row],[Sale_Date]],"ID_V "&amp;TEXT(B885,"YYYY MMDD")&amp;"-"&amp;TEXT(ROW(),"000"),"ID…")</f>
        <v>ID_V YYYY 06DD-885</v>
      </c>
      <c r="B885" s="26">
        <f t="shared" si="26"/>
        <v>45467</v>
      </c>
      <c r="C885" t="str">
        <f>_xlfn.XLOOKUP(Ventes[[#This Row],[Product_Name]],Tab_Produits[Product_Line],Tab_Produits[ID_Product],"Choisir Votre Produit")</f>
        <v>ID_P Hom 0003</v>
      </c>
      <c r="D885" s="27" t="s">
        <v>512</v>
      </c>
      <c r="E885" s="27" t="str">
        <f>+Tab_Clients[[#This Row],[Client_Name]]</f>
        <v>Lakshmi Mehta</v>
      </c>
      <c r="F885" s="27" t="str">
        <f>_xlfn.XLOOKUP(Ventes[[#This Row],[Client_Name]],Tab_Clients[Client_Name],Tab_Clients[Customer Type],"Nouveau")</f>
        <v>Normal</v>
      </c>
      <c r="G885" s="28">
        <v>10</v>
      </c>
      <c r="H885" s="6">
        <f>_xlfn.XLOOKUP(Ventes[[#This Row],[Product_Name]],Tab_Produits[Product_Line],Tab_Produits[Coût_Unitaire],"0")</f>
        <v>73.56</v>
      </c>
      <c r="I885" s="2">
        <f t="shared" si="27"/>
        <v>735.6</v>
      </c>
      <c r="J885" s="2">
        <f>IF(AND(WORKDAY(Ventes[[#This Row],[Sale_Date]],2)&gt;=5,Ventes[[#This Row],[Quantity]]&gt;=7,+Ventes[[#This Row],[Customer Type]]="Member"),-Ventes[[#This Row],[Prix_Vente]]*TX_Remise,0)</f>
        <v>0</v>
      </c>
      <c r="K885" s="2">
        <f>IF(AND(WEEKDAY(Ventes[[#This Row],[Sale_Date]],2)=7, Ventes[[#This Row],[Product_Price]]&gt;7), Ventes[[#This Row],[Prix_Vente]]*TauxMaj, 0)</f>
        <v>0</v>
      </c>
      <c r="L885" s="2">
        <f>SUM(Ventes[[#This Row],[Prix_Vente]:[Majoration]])</f>
        <v>735.6</v>
      </c>
      <c r="M885" s="2">
        <f xml:space="preserve"> Ventes[[#This Row],[Prix de Vente HT]]*Tx_TVA</f>
        <v>141.60300000000001</v>
      </c>
      <c r="N885" s="2">
        <f>+Ventes[[#This Row],[Prix de Vente HT]]+Ventes[[#This Row],[Montant TVA]]</f>
        <v>877.20299999999997</v>
      </c>
    </row>
    <row r="886" spans="1:14">
      <c r="A886" t="str">
        <f>IF(Ventes[[#This Row],[Sale_Date]]=Ventes[[#This Row],[Sale_Date]],"ID_V "&amp;TEXT(B886,"YYYY MMDD")&amp;"-"&amp;TEXT(ROW(),"000"),"ID…")</f>
        <v>ID_V YYYY 06DD-886</v>
      </c>
      <c r="B886" s="26">
        <f t="shared" si="26"/>
        <v>45468</v>
      </c>
      <c r="C886" t="str">
        <f>_xlfn.XLOOKUP(Ventes[[#This Row],[Product_Name]],Tab_Produits[Product_Line],Tab_Produits[ID_Product],"Choisir Votre Produit")</f>
        <v>ID_P Hea 0001</v>
      </c>
      <c r="D886" s="27" t="s">
        <v>510</v>
      </c>
      <c r="E886" s="27" t="str">
        <f>+Tab_Clients[[#This Row],[Client_Name]]</f>
        <v>Rahul Rao</v>
      </c>
      <c r="F886" s="27" t="str">
        <f>_xlfn.XLOOKUP(Ventes[[#This Row],[Client_Name]],Tab_Clients[Client_Name],Tab_Clients[Customer Type],"Nouveau")</f>
        <v>Member</v>
      </c>
      <c r="G886" s="28">
        <v>7</v>
      </c>
      <c r="H886" s="6">
        <f>_xlfn.XLOOKUP(Ventes[[#This Row],[Product_Name]],Tab_Produits[Product_Line],Tab_Produits[Coût_Unitaire],"0")</f>
        <v>74.69</v>
      </c>
      <c r="I886" s="2">
        <f t="shared" si="27"/>
        <v>522.82999999999993</v>
      </c>
      <c r="J886" s="2">
        <f>IF(AND(WORKDAY(Ventes[[#This Row],[Sale_Date]],2)&gt;=5,Ventes[[#This Row],[Quantity]]&gt;=7,+Ventes[[#This Row],[Customer Type]]="Member"),-Ventes[[#This Row],[Prix_Vente]]*TX_Remise,0)</f>
        <v>-130.70749999999998</v>
      </c>
      <c r="K886" s="2">
        <f>IF(AND(WEEKDAY(Ventes[[#This Row],[Sale_Date]],2)=7, Ventes[[#This Row],[Product_Price]]&gt;7), Ventes[[#This Row],[Prix_Vente]]*TauxMaj, 0)</f>
        <v>0</v>
      </c>
      <c r="L886" s="2">
        <f>SUM(Ventes[[#This Row],[Prix_Vente]:[Majoration]])</f>
        <v>392.12249999999995</v>
      </c>
      <c r="M886" s="2">
        <f xml:space="preserve"> Ventes[[#This Row],[Prix de Vente HT]]*Tx_TVA</f>
        <v>75.483581249999986</v>
      </c>
      <c r="N886" s="2">
        <f>+Ventes[[#This Row],[Prix de Vente HT]]+Ventes[[#This Row],[Montant TVA]]</f>
        <v>467.60608124999993</v>
      </c>
    </row>
    <row r="887" spans="1:14">
      <c r="A887" t="str">
        <f>IF(Ventes[[#This Row],[Sale_Date]]=Ventes[[#This Row],[Sale_Date]],"ID_V "&amp;TEXT(B887,"YYYY MMDD")&amp;"-"&amp;TEXT(ROW(),"000"),"ID…")</f>
        <v>ID_V YYYY 06DD-887</v>
      </c>
      <c r="B887" s="26">
        <f t="shared" si="26"/>
        <v>45468</v>
      </c>
      <c r="C887" t="str">
        <f>_xlfn.XLOOKUP(Ventes[[#This Row],[Product_Name]],Tab_Produits[Product_Line],Tab_Produits[ID_Product],"Choisir Votre Produit")</f>
        <v>ID_P Foo 0004</v>
      </c>
      <c r="D887" s="27" t="s">
        <v>513</v>
      </c>
      <c r="E887" s="27" t="str">
        <f>+Tab_Clients[[#This Row],[Client_Name]]</f>
        <v>Ashok Agarwal</v>
      </c>
      <c r="F887" s="27" t="str">
        <f>_xlfn.XLOOKUP(Ventes[[#This Row],[Client_Name]],Tab_Clients[Client_Name],Tab_Clients[Customer Type],"Nouveau")</f>
        <v>Member</v>
      </c>
      <c r="G887" s="28">
        <v>5</v>
      </c>
      <c r="H887" s="6">
        <f>_xlfn.XLOOKUP(Ventes[[#This Row],[Product_Name]],Tab_Produits[Product_Line],Tab_Produits[Coût_Unitaire],"0")</f>
        <v>54.84</v>
      </c>
      <c r="I887" s="2">
        <f t="shared" si="27"/>
        <v>274.20000000000005</v>
      </c>
      <c r="J887" s="2">
        <f>IF(AND(WORKDAY(Ventes[[#This Row],[Sale_Date]],2)&gt;=5,Ventes[[#This Row],[Quantity]]&gt;=7,+Ventes[[#This Row],[Customer Type]]="Member"),-Ventes[[#This Row],[Prix_Vente]]*TX_Remise,0)</f>
        <v>0</v>
      </c>
      <c r="K887" s="2">
        <f>IF(AND(WEEKDAY(Ventes[[#This Row],[Sale_Date]],2)=7, Ventes[[#This Row],[Product_Price]]&gt;7), Ventes[[#This Row],[Prix_Vente]]*TauxMaj, 0)</f>
        <v>0</v>
      </c>
      <c r="L887" s="2">
        <f>SUM(Ventes[[#This Row],[Prix_Vente]:[Majoration]])</f>
        <v>274.20000000000005</v>
      </c>
      <c r="M887" s="2">
        <f xml:space="preserve"> Ventes[[#This Row],[Prix de Vente HT]]*Tx_TVA</f>
        <v>52.783500000000011</v>
      </c>
      <c r="N887" s="2">
        <f>+Ventes[[#This Row],[Prix de Vente HT]]+Ventes[[#This Row],[Montant TVA]]</f>
        <v>326.98350000000005</v>
      </c>
    </row>
    <row r="888" spans="1:14">
      <c r="A888" t="str">
        <f>IF(Ventes[[#This Row],[Sale_Date]]=Ventes[[#This Row],[Sale_Date]],"ID_V "&amp;TEXT(B888,"YYYY MMDD")&amp;"-"&amp;TEXT(ROW(),"000"),"ID…")</f>
        <v>ID_V YYYY 06DD-888</v>
      </c>
      <c r="B888" s="26">
        <f t="shared" si="26"/>
        <v>45468</v>
      </c>
      <c r="C888" t="str">
        <f>_xlfn.XLOOKUP(Ventes[[#This Row],[Product_Name]],Tab_Produits[Product_Line],Tab_Produits[ID_Product],"Choisir Votre Produit")</f>
        <v>ID_P Hom 0003</v>
      </c>
      <c r="D888" s="27" t="s">
        <v>512</v>
      </c>
      <c r="E888" s="27" t="str">
        <f>+Tab_Clients[[#This Row],[Client_Name]]</f>
        <v>Aditya Das</v>
      </c>
      <c r="F888" s="27" t="str">
        <f>_xlfn.XLOOKUP(Ventes[[#This Row],[Client_Name]],Tab_Clients[Client_Name],Tab_Clients[Customer Type],"Nouveau")</f>
        <v>Normal</v>
      </c>
      <c r="G888" s="28">
        <v>10</v>
      </c>
      <c r="H888" s="6">
        <f>_xlfn.XLOOKUP(Ventes[[#This Row],[Product_Name]],Tab_Produits[Product_Line],Tab_Produits[Coût_Unitaire],"0")</f>
        <v>73.56</v>
      </c>
      <c r="I888" s="2">
        <f t="shared" si="27"/>
        <v>735.6</v>
      </c>
      <c r="J888" s="2">
        <f>IF(AND(WORKDAY(Ventes[[#This Row],[Sale_Date]],2)&gt;=5,Ventes[[#This Row],[Quantity]]&gt;=7,+Ventes[[#This Row],[Customer Type]]="Member"),-Ventes[[#This Row],[Prix_Vente]]*TX_Remise,0)</f>
        <v>0</v>
      </c>
      <c r="K888" s="2">
        <f>IF(AND(WEEKDAY(Ventes[[#This Row],[Sale_Date]],2)=7, Ventes[[#This Row],[Product_Price]]&gt;7), Ventes[[#This Row],[Prix_Vente]]*TauxMaj, 0)</f>
        <v>0</v>
      </c>
      <c r="L888" s="2">
        <f>SUM(Ventes[[#This Row],[Prix_Vente]:[Majoration]])</f>
        <v>735.6</v>
      </c>
      <c r="M888" s="2">
        <f xml:space="preserve"> Ventes[[#This Row],[Prix de Vente HT]]*Tx_TVA</f>
        <v>141.60300000000001</v>
      </c>
      <c r="N888" s="2">
        <f>+Ventes[[#This Row],[Prix de Vente HT]]+Ventes[[#This Row],[Montant TVA]]</f>
        <v>877.20299999999997</v>
      </c>
    </row>
    <row r="889" spans="1:14" s="32" customFormat="1">
      <c r="A889" s="32" t="str">
        <f>IF(Ventes[[#This Row],[Sale_Date]]=Ventes[[#This Row],[Sale_Date]],"ID_V "&amp;TEXT(B889,"YYYY MMDD")&amp;"-"&amp;TEXT(ROW(),"000"),"ID…")</f>
        <v>ID_V YYYY 06DD-889</v>
      </c>
      <c r="B889" s="33">
        <f t="shared" si="26"/>
        <v>45468</v>
      </c>
      <c r="C889" s="32" t="str">
        <f>_xlfn.XLOOKUP(Ventes[[#This Row],[Product_Name]],Tab_Produits[Product_Line],Tab_Produits[ID_Product],"Choisir Votre Produit")</f>
        <v>ID_P Hom 0003</v>
      </c>
      <c r="D889" s="34" t="s">
        <v>512</v>
      </c>
      <c r="E889" s="34" t="str">
        <f>+Tab_Clients[[#This Row],[Client_Name]]</f>
        <v>Arjun Joshi</v>
      </c>
      <c r="F889" s="34" t="str">
        <f>_xlfn.XLOOKUP(Ventes[[#This Row],[Client_Name]],Tab_Clients[Client_Name],Tab_Clients[Customer Type],"Nouveau")</f>
        <v>Normal</v>
      </c>
      <c r="G889" s="35">
        <v>10</v>
      </c>
      <c r="H889" s="36">
        <f>_xlfn.XLOOKUP(Ventes[[#This Row],[Product_Name]],Tab_Produits[Product_Line],Tab_Produits[Coût_Unitaire],"0")</f>
        <v>73.56</v>
      </c>
      <c r="I889" s="37">
        <f t="shared" si="27"/>
        <v>735.6</v>
      </c>
      <c r="J889" s="37">
        <f>IF(AND(WORKDAY(Ventes[[#This Row],[Sale_Date]],2)&gt;=5,Ventes[[#This Row],[Quantity]]&gt;=7,+Ventes[[#This Row],[Customer Type]]="Member"),-Ventes[[#This Row],[Prix_Vente]]*TX_Remise,0)</f>
        <v>0</v>
      </c>
      <c r="K889" s="37">
        <f>IF(AND(WEEKDAY(Ventes[[#This Row],[Sale_Date]],2)=7, Ventes[[#This Row],[Product_Price]]&gt;7), Ventes[[#This Row],[Prix_Vente]]*TauxMaj, 0)</f>
        <v>0</v>
      </c>
      <c r="L889" s="37">
        <f>SUM(Ventes[[#This Row],[Prix_Vente]:[Majoration]])</f>
        <v>735.6</v>
      </c>
      <c r="M889" s="37">
        <f xml:space="preserve"> Ventes[[#This Row],[Prix de Vente HT]]*Tx_TVA</f>
        <v>141.60300000000001</v>
      </c>
      <c r="N889" s="37">
        <f>+Ventes[[#This Row],[Prix de Vente HT]]+Ventes[[#This Row],[Montant TVA]]</f>
        <v>877.20299999999997</v>
      </c>
    </row>
    <row r="890" spans="1:14">
      <c r="A890" t="str">
        <f>IF(Ventes[[#This Row],[Sale_Date]]=Ventes[[#This Row],[Sale_Date]],"ID_V "&amp;TEXT(B890,"YYYY MMDD")&amp;"-"&amp;TEXT(ROW(),"000"),"ID…")</f>
        <v>ID_V YYYY 06DD-890</v>
      </c>
      <c r="B890" s="26">
        <f t="shared" si="26"/>
        <v>45469</v>
      </c>
      <c r="C890" t="str">
        <f>_xlfn.XLOOKUP(Ventes[[#This Row],[Product_Name]],Tab_Produits[Product_Line],Tab_Produits[ID_Product],"Choisir Votre Produit")</f>
        <v>ID_P Hea 0001</v>
      </c>
      <c r="D890" s="27" t="s">
        <v>510</v>
      </c>
      <c r="E890" s="27" t="str">
        <f>+Tab_Clients[[#This Row],[Client_Name]]</f>
        <v>Karan Agarwal</v>
      </c>
      <c r="F890" s="27" t="str">
        <f>_xlfn.XLOOKUP(Ventes[[#This Row],[Client_Name]],Tab_Clients[Client_Name],Tab_Clients[Customer Type],"Nouveau")</f>
        <v>Normal</v>
      </c>
      <c r="G890" s="28">
        <v>4</v>
      </c>
      <c r="H890" s="6">
        <f>_xlfn.XLOOKUP(Ventes[[#This Row],[Product_Name]],Tab_Produits[Product_Line],Tab_Produits[Coût_Unitaire],"0")</f>
        <v>74.69</v>
      </c>
      <c r="I890" s="2">
        <f t="shared" si="27"/>
        <v>298.76</v>
      </c>
      <c r="J890" s="2">
        <f>IF(AND(WORKDAY(Ventes[[#This Row],[Sale_Date]],2)&gt;=5,Ventes[[#This Row],[Quantity]]&gt;=7,+Ventes[[#This Row],[Customer Type]]="Member"),-Ventes[[#This Row],[Prix_Vente]]*TX_Remise,0)</f>
        <v>0</v>
      </c>
      <c r="K890" s="2">
        <f>IF(AND(WEEKDAY(Ventes[[#This Row],[Sale_Date]],2)=7, Ventes[[#This Row],[Product_Price]]&gt;7), Ventes[[#This Row],[Prix_Vente]]*TauxMaj, 0)</f>
        <v>0</v>
      </c>
      <c r="L890" s="2">
        <f>SUM(Ventes[[#This Row],[Prix_Vente]:[Majoration]])</f>
        <v>298.76</v>
      </c>
      <c r="M890" s="2">
        <f xml:space="preserve"> Ventes[[#This Row],[Prix de Vente HT]]*Tx_TVA</f>
        <v>57.511299999999999</v>
      </c>
      <c r="N890" s="2">
        <f>+Ventes[[#This Row],[Prix de Vente HT]]+Ventes[[#This Row],[Montant TVA]]</f>
        <v>356.2713</v>
      </c>
    </row>
    <row r="891" spans="1:14">
      <c r="A891" t="str">
        <f>IF(Ventes[[#This Row],[Sale_Date]]=Ventes[[#This Row],[Sale_Date]],"ID_V "&amp;TEXT(B891,"YYYY MMDD")&amp;"-"&amp;TEXT(ROW(),"000"),"ID…")</f>
        <v>ID_V YYYY 06DD-891</v>
      </c>
      <c r="B891" s="26">
        <f t="shared" si="26"/>
        <v>45469</v>
      </c>
      <c r="C891" t="str">
        <f>_xlfn.XLOOKUP(Ventes[[#This Row],[Product_Name]],Tab_Produits[Product_Line],Tab_Produits[ID_Product],"Choisir Votre Produit")</f>
        <v>ID_P Foo 0004</v>
      </c>
      <c r="D891" s="27" t="s">
        <v>513</v>
      </c>
      <c r="E891" s="27" t="str">
        <f>+Tab_Clients[[#This Row],[Client_Name]]</f>
        <v>Riya Gupta</v>
      </c>
      <c r="F891" s="27" t="str">
        <f>_xlfn.XLOOKUP(Ventes[[#This Row],[Client_Name]],Tab_Clients[Client_Name],Tab_Clients[Customer Type],"Nouveau")</f>
        <v>Member</v>
      </c>
      <c r="G891" s="28">
        <v>6</v>
      </c>
      <c r="H891" s="6">
        <f>_xlfn.XLOOKUP(Ventes[[#This Row],[Product_Name]],Tab_Produits[Product_Line],Tab_Produits[Coût_Unitaire],"0")</f>
        <v>54.84</v>
      </c>
      <c r="I891" s="2">
        <f t="shared" si="27"/>
        <v>329.04</v>
      </c>
      <c r="J891" s="2">
        <f>IF(AND(WORKDAY(Ventes[[#This Row],[Sale_Date]],2)&gt;=5,Ventes[[#This Row],[Quantity]]&gt;=7,+Ventes[[#This Row],[Customer Type]]="Member"),-Ventes[[#This Row],[Prix_Vente]]*TX_Remise,0)</f>
        <v>0</v>
      </c>
      <c r="K891" s="2">
        <f>IF(AND(WEEKDAY(Ventes[[#This Row],[Sale_Date]],2)=7, Ventes[[#This Row],[Product_Price]]&gt;7), Ventes[[#This Row],[Prix_Vente]]*TauxMaj, 0)</f>
        <v>0</v>
      </c>
      <c r="L891" s="2">
        <f>SUM(Ventes[[#This Row],[Prix_Vente]:[Majoration]])</f>
        <v>329.04</v>
      </c>
      <c r="M891" s="2">
        <f xml:space="preserve"> Ventes[[#This Row],[Prix de Vente HT]]*Tx_TVA</f>
        <v>63.340200000000003</v>
      </c>
      <c r="N891" s="2">
        <f>+Ventes[[#This Row],[Prix de Vente HT]]+Ventes[[#This Row],[Montant TVA]]</f>
        <v>392.3802</v>
      </c>
    </row>
    <row r="892" spans="1:14">
      <c r="A892" t="str">
        <f>IF(Ventes[[#This Row],[Sale_Date]]=Ventes[[#This Row],[Sale_Date]],"ID_V "&amp;TEXT(B892,"YYYY MMDD")&amp;"-"&amp;TEXT(ROW(),"000"),"ID…")</f>
        <v>ID_V YYYY 06DD-892</v>
      </c>
      <c r="B892" s="26">
        <f t="shared" si="26"/>
        <v>45469</v>
      </c>
      <c r="C892" t="str">
        <f>_xlfn.XLOOKUP(Ventes[[#This Row],[Product_Name]],Tab_Produits[Product_Line],Tab_Produits[ID_Product],"Choisir Votre Produit")</f>
        <v>ID_P Hom 0003</v>
      </c>
      <c r="D892" s="27" t="s">
        <v>512</v>
      </c>
      <c r="E892" s="27" t="str">
        <f>+Tab_Clients[[#This Row],[Client_Name]]</f>
        <v>Karan Bansal</v>
      </c>
      <c r="F892" s="27" t="str">
        <f>_xlfn.XLOOKUP(Ventes[[#This Row],[Client_Name]],Tab_Clients[Client_Name],Tab_Clients[Customer Type],"Nouveau")</f>
        <v>Member</v>
      </c>
      <c r="G892" s="28">
        <v>2</v>
      </c>
      <c r="H892" s="6">
        <f>_xlfn.XLOOKUP(Ventes[[#This Row],[Product_Name]],Tab_Produits[Product_Line],Tab_Produits[Coût_Unitaire],"0")</f>
        <v>73.56</v>
      </c>
      <c r="I892" s="2">
        <f t="shared" si="27"/>
        <v>147.12</v>
      </c>
      <c r="J892" s="2">
        <f>IF(AND(WORKDAY(Ventes[[#This Row],[Sale_Date]],2)&gt;=5,Ventes[[#This Row],[Quantity]]&gt;=7,+Ventes[[#This Row],[Customer Type]]="Member"),-Ventes[[#This Row],[Prix_Vente]]*TX_Remise,0)</f>
        <v>0</v>
      </c>
      <c r="K892" s="2">
        <f>IF(AND(WEEKDAY(Ventes[[#This Row],[Sale_Date]],2)=7, Ventes[[#This Row],[Product_Price]]&gt;7), Ventes[[#This Row],[Prix_Vente]]*TauxMaj, 0)</f>
        <v>0</v>
      </c>
      <c r="L892" s="2">
        <f>SUM(Ventes[[#This Row],[Prix_Vente]:[Majoration]])</f>
        <v>147.12</v>
      </c>
      <c r="M892" s="2">
        <f xml:space="preserve"> Ventes[[#This Row],[Prix de Vente HT]]*Tx_TVA</f>
        <v>28.320600000000002</v>
      </c>
      <c r="N892" s="2">
        <f>+Ventes[[#This Row],[Prix de Vente HT]]+Ventes[[#This Row],[Montant TVA]]</f>
        <v>175.44060000000002</v>
      </c>
    </row>
    <row r="893" spans="1:14">
      <c r="A893" t="str">
        <f>IF(Ventes[[#This Row],[Sale_Date]]=Ventes[[#This Row],[Sale_Date]],"ID_V "&amp;TEXT(B893,"YYYY MMDD")&amp;"-"&amp;TEXT(ROW(),"000"),"ID…")</f>
        <v>ID_V YYYY 06DD-893</v>
      </c>
      <c r="B893" s="26">
        <f t="shared" si="26"/>
        <v>45469</v>
      </c>
      <c r="C893" t="str">
        <f>_xlfn.XLOOKUP(Ventes[[#This Row],[Product_Name]],Tab_Produits[Product_Line],Tab_Produits[ID_Product],"Choisir Votre Produit")</f>
        <v>ID_P Hea 0001</v>
      </c>
      <c r="D893" s="27" t="s">
        <v>510</v>
      </c>
      <c r="E893" s="27" t="str">
        <f>+Tab_Clients[[#This Row],[Client_Name]]</f>
        <v>Ajay Gupta</v>
      </c>
      <c r="F893" s="27" t="str">
        <f>_xlfn.XLOOKUP(Ventes[[#This Row],[Client_Name]],Tab_Clients[Client_Name],Tab_Clients[Customer Type],"Nouveau")</f>
        <v>Normal</v>
      </c>
      <c r="G893" s="28">
        <v>7</v>
      </c>
      <c r="H893" s="6">
        <f>_xlfn.XLOOKUP(Ventes[[#This Row],[Product_Name]],Tab_Produits[Product_Line],Tab_Produits[Coût_Unitaire],"0")</f>
        <v>74.69</v>
      </c>
      <c r="I893" s="2">
        <f t="shared" si="27"/>
        <v>522.82999999999993</v>
      </c>
      <c r="J893" s="2">
        <f>IF(AND(WORKDAY(Ventes[[#This Row],[Sale_Date]],2)&gt;=5,Ventes[[#This Row],[Quantity]]&gt;=7,+Ventes[[#This Row],[Customer Type]]="Member"),-Ventes[[#This Row],[Prix_Vente]]*TX_Remise,0)</f>
        <v>0</v>
      </c>
      <c r="K893" s="2">
        <f>IF(AND(WEEKDAY(Ventes[[#This Row],[Sale_Date]],2)=7, Ventes[[#This Row],[Product_Price]]&gt;7), Ventes[[#This Row],[Prix_Vente]]*TauxMaj, 0)</f>
        <v>0</v>
      </c>
      <c r="L893" s="2">
        <f>SUM(Ventes[[#This Row],[Prix_Vente]:[Majoration]])</f>
        <v>522.82999999999993</v>
      </c>
      <c r="M893" s="2">
        <f xml:space="preserve"> Ventes[[#This Row],[Prix de Vente HT]]*Tx_TVA</f>
        <v>100.64477499999998</v>
      </c>
      <c r="N893" s="2">
        <f>+Ventes[[#This Row],[Prix de Vente HT]]+Ventes[[#This Row],[Montant TVA]]</f>
        <v>623.47477499999991</v>
      </c>
    </row>
    <row r="894" spans="1:14">
      <c r="A894" t="str">
        <f>IF(Ventes[[#This Row],[Sale_Date]]=Ventes[[#This Row],[Sale_Date]],"ID_V "&amp;TEXT(B894,"YYYY MMDD")&amp;"-"&amp;TEXT(ROW(),"000"),"ID…")</f>
        <v>ID_V YYYY 06DD-894</v>
      </c>
      <c r="B894" s="26">
        <f t="shared" si="26"/>
        <v>45470</v>
      </c>
      <c r="C894" t="str">
        <f>_xlfn.XLOOKUP(Ventes[[#This Row],[Product_Name]],Tab_Produits[Product_Line],Tab_Produits[ID_Product],"Choisir Votre Produit")</f>
        <v>ID_P Ele 0002</v>
      </c>
      <c r="D894" s="27" t="s">
        <v>511</v>
      </c>
      <c r="E894" s="27" t="str">
        <f>+Tab_Clients[[#This Row],[Client_Name]]</f>
        <v>Lakshmi Chopra</v>
      </c>
      <c r="F894" s="27" t="str">
        <f>_xlfn.XLOOKUP(Ventes[[#This Row],[Client_Name]],Tab_Clients[Client_Name],Tab_Clients[Customer Type],"Nouveau")</f>
        <v>Member</v>
      </c>
      <c r="G894" s="28">
        <v>1</v>
      </c>
      <c r="H894" s="6">
        <f>_xlfn.XLOOKUP(Ventes[[#This Row],[Product_Name]],Tab_Produits[Product_Line],Tab_Produits[Coût_Unitaire],"0")</f>
        <v>15.28</v>
      </c>
      <c r="I894" s="2">
        <f t="shared" si="27"/>
        <v>15.28</v>
      </c>
      <c r="J894" s="2">
        <f>IF(AND(WORKDAY(Ventes[[#This Row],[Sale_Date]],2)&gt;=5,Ventes[[#This Row],[Quantity]]&gt;=7,+Ventes[[#This Row],[Customer Type]]="Member"),-Ventes[[#This Row],[Prix_Vente]]*TX_Remise,0)</f>
        <v>0</v>
      </c>
      <c r="K894" s="2">
        <f>IF(AND(WEEKDAY(Ventes[[#This Row],[Sale_Date]],2)=7, Ventes[[#This Row],[Product_Price]]&gt;7), Ventes[[#This Row],[Prix_Vente]]*TauxMaj, 0)</f>
        <v>0</v>
      </c>
      <c r="L894" s="2">
        <f>SUM(Ventes[[#This Row],[Prix_Vente]:[Majoration]])</f>
        <v>15.28</v>
      </c>
      <c r="M894" s="2">
        <f xml:space="preserve"> Ventes[[#This Row],[Prix de Vente HT]]*Tx_TVA</f>
        <v>2.9413999999999998</v>
      </c>
      <c r="N894" s="2">
        <f>+Ventes[[#This Row],[Prix de Vente HT]]+Ventes[[#This Row],[Montant TVA]]</f>
        <v>18.221399999999999</v>
      </c>
    </row>
    <row r="895" spans="1:14">
      <c r="A895" t="str">
        <f>IF(Ventes[[#This Row],[Sale_Date]]=Ventes[[#This Row],[Sale_Date]],"ID_V "&amp;TEXT(B895,"YYYY MMDD")&amp;"-"&amp;TEXT(ROW(),"000"),"ID…")</f>
        <v>ID_V YYYY 06DD-895</v>
      </c>
      <c r="B895" s="26">
        <f t="shared" si="26"/>
        <v>45470</v>
      </c>
      <c r="C895" t="str">
        <f>_xlfn.XLOOKUP(Ventes[[#This Row],[Product_Name]],Tab_Produits[Product_Line],Tab_Produits[ID_Product],"Choisir Votre Produit")</f>
        <v>ID_P Ele 0002</v>
      </c>
      <c r="D895" s="27" t="s">
        <v>511</v>
      </c>
      <c r="E895" s="27" t="str">
        <f>+Tab_Clients[[#This Row],[Client_Name]]</f>
        <v>Sanjay Reddy</v>
      </c>
      <c r="F895" s="27" t="str">
        <f>_xlfn.XLOOKUP(Ventes[[#This Row],[Client_Name]],Tab_Clients[Client_Name],Tab_Clients[Customer Type],"Nouveau")</f>
        <v>Member</v>
      </c>
      <c r="G895" s="28">
        <v>5</v>
      </c>
      <c r="H895" s="6">
        <f>_xlfn.XLOOKUP(Ventes[[#This Row],[Product_Name]],Tab_Produits[Product_Line],Tab_Produits[Coût_Unitaire],"0")</f>
        <v>15.28</v>
      </c>
      <c r="I895" s="2">
        <f t="shared" si="27"/>
        <v>76.399999999999991</v>
      </c>
      <c r="J895" s="2">
        <f>IF(AND(WORKDAY(Ventes[[#This Row],[Sale_Date]],2)&gt;=5,Ventes[[#This Row],[Quantity]]&gt;=7,+Ventes[[#This Row],[Customer Type]]="Member"),-Ventes[[#This Row],[Prix_Vente]]*TX_Remise,0)</f>
        <v>0</v>
      </c>
      <c r="K895" s="2">
        <f>IF(AND(WEEKDAY(Ventes[[#This Row],[Sale_Date]],2)=7, Ventes[[#This Row],[Product_Price]]&gt;7), Ventes[[#This Row],[Prix_Vente]]*TauxMaj, 0)</f>
        <v>0</v>
      </c>
      <c r="L895" s="2">
        <f>SUM(Ventes[[#This Row],[Prix_Vente]:[Majoration]])</f>
        <v>76.399999999999991</v>
      </c>
      <c r="M895" s="2">
        <f xml:space="preserve"> Ventes[[#This Row],[Prix de Vente HT]]*Tx_TVA</f>
        <v>14.706999999999999</v>
      </c>
      <c r="N895" s="2">
        <f>+Ventes[[#This Row],[Prix de Vente HT]]+Ventes[[#This Row],[Montant TVA]]</f>
        <v>91.106999999999985</v>
      </c>
    </row>
    <row r="896" spans="1:14">
      <c r="A896" t="str">
        <f>IF(Ventes[[#This Row],[Sale_Date]]=Ventes[[#This Row],[Sale_Date]],"ID_V "&amp;TEXT(B896,"YYYY MMDD")&amp;"-"&amp;TEXT(ROW(),"000"),"ID…")</f>
        <v>ID_V YYYY 06DD-896</v>
      </c>
      <c r="B896" s="26">
        <f t="shared" si="26"/>
        <v>45470</v>
      </c>
      <c r="C896" t="str">
        <f>_xlfn.XLOOKUP(Ventes[[#This Row],[Product_Name]],Tab_Produits[Product_Line],Tab_Produits[ID_Product],"Choisir Votre Produit")</f>
        <v>ID_P Spo 0006</v>
      </c>
      <c r="D896" s="27" t="s">
        <v>515</v>
      </c>
      <c r="E896" s="27" t="str">
        <f>+Tab_Clients[[#This Row],[Client_Name]]</f>
        <v>Sunil Gupta</v>
      </c>
      <c r="F896" s="27" t="str">
        <f>_xlfn.XLOOKUP(Ventes[[#This Row],[Client_Name]],Tab_Clients[Client_Name],Tab_Clients[Customer Type],"Nouveau")</f>
        <v>Normal</v>
      </c>
      <c r="G896" s="28">
        <v>9</v>
      </c>
      <c r="H896" s="6">
        <f>_xlfn.XLOOKUP(Ventes[[#This Row],[Product_Name]],Tab_Produits[Product_Line],Tab_Produits[Coût_Unitaire],"0")</f>
        <v>93.72</v>
      </c>
      <c r="I896" s="2">
        <f t="shared" si="27"/>
        <v>843.48</v>
      </c>
      <c r="J896" s="2">
        <f>IF(AND(WORKDAY(Ventes[[#This Row],[Sale_Date]],2)&gt;=5,Ventes[[#This Row],[Quantity]]&gt;=7,+Ventes[[#This Row],[Customer Type]]="Member"),-Ventes[[#This Row],[Prix_Vente]]*TX_Remise,0)</f>
        <v>0</v>
      </c>
      <c r="K896" s="2">
        <f>IF(AND(WEEKDAY(Ventes[[#This Row],[Sale_Date]],2)=7, Ventes[[#This Row],[Product_Price]]&gt;7), Ventes[[#This Row],[Prix_Vente]]*TauxMaj, 0)</f>
        <v>0</v>
      </c>
      <c r="L896" s="2">
        <f>SUM(Ventes[[#This Row],[Prix_Vente]:[Majoration]])</f>
        <v>843.48</v>
      </c>
      <c r="M896" s="2">
        <f xml:space="preserve"> Ventes[[#This Row],[Prix de Vente HT]]*Tx_TVA</f>
        <v>162.3699</v>
      </c>
      <c r="N896" s="2">
        <f>+Ventes[[#This Row],[Prix de Vente HT]]+Ventes[[#This Row],[Montant TVA]]</f>
        <v>1005.8499</v>
      </c>
    </row>
    <row r="897" spans="1:14">
      <c r="A897" t="str">
        <f>IF(Ventes[[#This Row],[Sale_Date]]=Ventes[[#This Row],[Sale_Date]],"ID_V "&amp;TEXT(B897,"YYYY MMDD")&amp;"-"&amp;TEXT(ROW(),"000"),"ID…")</f>
        <v>ID_V YYYY 06DD-897</v>
      </c>
      <c r="B897" s="26">
        <f t="shared" si="26"/>
        <v>45470</v>
      </c>
      <c r="C897" t="str">
        <f>_xlfn.XLOOKUP(Ventes[[#This Row],[Product_Name]],Tab_Produits[Product_Line],Tab_Produits[ID_Product],"Choisir Votre Produit")</f>
        <v>ID_P Foo 0004</v>
      </c>
      <c r="D897" s="27" t="s">
        <v>513</v>
      </c>
      <c r="E897" s="27" t="str">
        <f>+Tab_Clients[[#This Row],[Client_Name]]</f>
        <v>Ananya Sharma</v>
      </c>
      <c r="F897" s="27" t="str">
        <f>_xlfn.XLOOKUP(Ventes[[#This Row],[Client_Name]],Tab_Clients[Client_Name],Tab_Clients[Customer Type],"Nouveau")</f>
        <v>Normal</v>
      </c>
      <c r="G897" s="28">
        <v>8</v>
      </c>
      <c r="H897" s="6">
        <f>_xlfn.XLOOKUP(Ventes[[#This Row],[Product_Name]],Tab_Produits[Product_Line],Tab_Produits[Coût_Unitaire],"0")</f>
        <v>54.84</v>
      </c>
      <c r="I897" s="2">
        <f t="shared" si="27"/>
        <v>438.72</v>
      </c>
      <c r="J897" s="2">
        <f>IF(AND(WORKDAY(Ventes[[#This Row],[Sale_Date]],2)&gt;=5,Ventes[[#This Row],[Quantity]]&gt;=7,+Ventes[[#This Row],[Customer Type]]="Member"),-Ventes[[#This Row],[Prix_Vente]]*TX_Remise,0)</f>
        <v>0</v>
      </c>
      <c r="K897" s="2">
        <f>IF(AND(WEEKDAY(Ventes[[#This Row],[Sale_Date]],2)=7, Ventes[[#This Row],[Product_Price]]&gt;7), Ventes[[#This Row],[Prix_Vente]]*TauxMaj, 0)</f>
        <v>0</v>
      </c>
      <c r="L897" s="2">
        <f>SUM(Ventes[[#This Row],[Prix_Vente]:[Majoration]])</f>
        <v>438.72</v>
      </c>
      <c r="M897" s="2">
        <f xml:space="preserve"> Ventes[[#This Row],[Prix de Vente HT]]*Tx_TVA</f>
        <v>84.453600000000009</v>
      </c>
      <c r="N897" s="2">
        <f>+Ventes[[#This Row],[Prix de Vente HT]]+Ventes[[#This Row],[Montant TVA]]</f>
        <v>523.17360000000008</v>
      </c>
    </row>
    <row r="898" spans="1:14">
      <c r="A898" t="str">
        <f>IF(Ventes[[#This Row],[Sale_Date]]=Ventes[[#This Row],[Sale_Date]],"ID_V "&amp;TEXT(B898,"YYYY MMDD")&amp;"-"&amp;TEXT(ROW(),"000"),"ID…")</f>
        <v>ID_V YYYY 06DD-898</v>
      </c>
      <c r="B898" s="26">
        <f t="shared" ref="B898:B961" si="28">DATE(2023, 11, 17) + INT((ROW(B897)-1)/4)</f>
        <v>45471</v>
      </c>
      <c r="C898" t="str">
        <f>_xlfn.XLOOKUP(Ventes[[#This Row],[Product_Name]],Tab_Produits[Product_Line],Tab_Produits[ID_Product],"Choisir Votre Produit")</f>
        <v>ID_P Hom 0003</v>
      </c>
      <c r="D898" s="27" t="s">
        <v>512</v>
      </c>
      <c r="E898" s="27" t="str">
        <f>+Tab_Clients[[#This Row],[Client_Name]]</f>
        <v>Pooja Das</v>
      </c>
      <c r="F898" s="27" t="str">
        <f>_xlfn.XLOOKUP(Ventes[[#This Row],[Client_Name]],Tab_Clients[Client_Name],Tab_Clients[Customer Type],"Nouveau")</f>
        <v>Member</v>
      </c>
      <c r="G898" s="28">
        <v>7</v>
      </c>
      <c r="H898" s="6">
        <f>_xlfn.XLOOKUP(Ventes[[#This Row],[Product_Name]],Tab_Produits[Product_Line],Tab_Produits[Coût_Unitaire],"0")</f>
        <v>73.56</v>
      </c>
      <c r="I898" s="2">
        <f t="shared" ref="I898:I961" si="29">G898*H898</f>
        <v>514.92000000000007</v>
      </c>
      <c r="J898" s="2">
        <f>IF(AND(WORKDAY(Ventes[[#This Row],[Sale_Date]],2)&gt;=5,Ventes[[#This Row],[Quantity]]&gt;=7,+Ventes[[#This Row],[Customer Type]]="Member"),-Ventes[[#This Row],[Prix_Vente]]*TX_Remise,0)</f>
        <v>-128.73000000000002</v>
      </c>
      <c r="K898" s="2">
        <f>IF(AND(WEEKDAY(Ventes[[#This Row],[Sale_Date]],2)=7, Ventes[[#This Row],[Product_Price]]&gt;7), Ventes[[#This Row],[Prix_Vente]]*TauxMaj, 0)</f>
        <v>0</v>
      </c>
      <c r="L898" s="2">
        <f>SUM(Ventes[[#This Row],[Prix_Vente]:[Majoration]])</f>
        <v>386.19000000000005</v>
      </c>
      <c r="M898" s="2">
        <f xml:space="preserve"> Ventes[[#This Row],[Prix de Vente HT]]*Tx_TVA</f>
        <v>74.341575000000006</v>
      </c>
      <c r="N898" s="2">
        <f>+Ventes[[#This Row],[Prix de Vente HT]]+Ventes[[#This Row],[Montant TVA]]</f>
        <v>460.53157500000009</v>
      </c>
    </row>
    <row r="899" spans="1:14">
      <c r="A899" t="str">
        <f>IF(Ventes[[#This Row],[Sale_Date]]=Ventes[[#This Row],[Sale_Date]],"ID_V "&amp;TEXT(B899,"YYYY MMDD")&amp;"-"&amp;TEXT(ROW(),"000"),"ID…")</f>
        <v>ID_V YYYY 06DD-899</v>
      </c>
      <c r="B899" s="26">
        <f t="shared" si="28"/>
        <v>45471</v>
      </c>
      <c r="C899" t="str">
        <f>_xlfn.XLOOKUP(Ventes[[#This Row],[Product_Name]],Tab_Produits[Product_Line],Tab_Produits[ID_Product],"Choisir Votre Produit")</f>
        <v>ID_P Hom 0003</v>
      </c>
      <c r="D899" s="27" t="s">
        <v>512</v>
      </c>
      <c r="E899" s="27" t="str">
        <f>+Tab_Clients[[#This Row],[Client_Name]]</f>
        <v>Vikram Mehta</v>
      </c>
      <c r="F899" s="27" t="str">
        <f>_xlfn.XLOOKUP(Ventes[[#This Row],[Client_Name]],Tab_Clients[Client_Name],Tab_Clients[Customer Type],"Nouveau")</f>
        <v>Member</v>
      </c>
      <c r="G899" s="28">
        <v>8</v>
      </c>
      <c r="H899" s="6">
        <f>_xlfn.XLOOKUP(Ventes[[#This Row],[Product_Name]],Tab_Produits[Product_Line],Tab_Produits[Coût_Unitaire],"0")</f>
        <v>73.56</v>
      </c>
      <c r="I899" s="2">
        <f t="shared" si="29"/>
        <v>588.48</v>
      </c>
      <c r="J899" s="2">
        <f>IF(AND(WORKDAY(Ventes[[#This Row],[Sale_Date]],2)&gt;=5,Ventes[[#This Row],[Quantity]]&gt;=7,+Ventes[[#This Row],[Customer Type]]="Member"),-Ventes[[#This Row],[Prix_Vente]]*TX_Remise,0)</f>
        <v>-147.12</v>
      </c>
      <c r="K899" s="2">
        <f>IF(AND(WEEKDAY(Ventes[[#This Row],[Sale_Date]],2)=7, Ventes[[#This Row],[Product_Price]]&gt;7), Ventes[[#This Row],[Prix_Vente]]*TauxMaj, 0)</f>
        <v>0</v>
      </c>
      <c r="L899" s="2">
        <f>SUM(Ventes[[#This Row],[Prix_Vente]:[Majoration]])</f>
        <v>441.36</v>
      </c>
      <c r="M899" s="2">
        <f xml:space="preserve"> Ventes[[#This Row],[Prix de Vente HT]]*Tx_TVA</f>
        <v>84.961800000000011</v>
      </c>
      <c r="N899" s="2">
        <f>+Ventes[[#This Row],[Prix de Vente HT]]+Ventes[[#This Row],[Montant TVA]]</f>
        <v>526.32180000000005</v>
      </c>
    </row>
    <row r="900" spans="1:14">
      <c r="A900" t="str">
        <f>IF(Ventes[[#This Row],[Sale_Date]]=Ventes[[#This Row],[Sale_Date]],"ID_V "&amp;TEXT(B900,"YYYY MMDD")&amp;"-"&amp;TEXT(ROW(),"000"),"ID…")</f>
        <v>ID_V YYYY 06DD-900</v>
      </c>
      <c r="B900" s="26">
        <f t="shared" si="28"/>
        <v>45471</v>
      </c>
      <c r="C900" t="str">
        <f>_xlfn.XLOOKUP(Ventes[[#This Row],[Product_Name]],Tab_Produits[Product_Line],Tab_Produits[ID_Product],"Choisir Votre Produit")</f>
        <v>ID_P Hea 0001</v>
      </c>
      <c r="D900" s="27" t="s">
        <v>510</v>
      </c>
      <c r="E900" s="27" t="str">
        <f>+Tab_Clients[[#This Row],[Client_Name]]</f>
        <v>Aditya Singh</v>
      </c>
      <c r="F900" s="27" t="str">
        <f>_xlfn.XLOOKUP(Ventes[[#This Row],[Client_Name]],Tab_Clients[Client_Name],Tab_Clients[Customer Type],"Nouveau")</f>
        <v>Member</v>
      </c>
      <c r="G900" s="28">
        <v>3</v>
      </c>
      <c r="H900" s="6">
        <f>_xlfn.XLOOKUP(Ventes[[#This Row],[Product_Name]],Tab_Produits[Product_Line],Tab_Produits[Coût_Unitaire],"0")</f>
        <v>74.69</v>
      </c>
      <c r="I900" s="2">
        <f t="shared" si="29"/>
        <v>224.07</v>
      </c>
      <c r="J900" s="2">
        <f>IF(AND(WORKDAY(Ventes[[#This Row],[Sale_Date]],2)&gt;=5,Ventes[[#This Row],[Quantity]]&gt;=7,+Ventes[[#This Row],[Customer Type]]="Member"),-Ventes[[#This Row],[Prix_Vente]]*TX_Remise,0)</f>
        <v>0</v>
      </c>
      <c r="K900" s="2">
        <f>IF(AND(WEEKDAY(Ventes[[#This Row],[Sale_Date]],2)=7, Ventes[[#This Row],[Product_Price]]&gt;7), Ventes[[#This Row],[Prix_Vente]]*TauxMaj, 0)</f>
        <v>0</v>
      </c>
      <c r="L900" s="2">
        <f>SUM(Ventes[[#This Row],[Prix_Vente]:[Majoration]])</f>
        <v>224.07</v>
      </c>
      <c r="M900" s="2">
        <f xml:space="preserve"> Ventes[[#This Row],[Prix de Vente HT]]*Tx_TVA</f>
        <v>43.133474999999997</v>
      </c>
      <c r="N900" s="2">
        <f>+Ventes[[#This Row],[Prix de Vente HT]]+Ventes[[#This Row],[Montant TVA]]</f>
        <v>267.20347499999997</v>
      </c>
    </row>
    <row r="901" spans="1:14">
      <c r="A901" t="str">
        <f>IF(Ventes[[#This Row],[Sale_Date]]=Ventes[[#This Row],[Sale_Date]],"ID_V "&amp;TEXT(B901,"YYYY MMDD")&amp;"-"&amp;TEXT(ROW(),"000"),"ID…")</f>
        <v>ID_V YYYY 06DD-901</v>
      </c>
      <c r="B901" s="26">
        <f t="shared" si="28"/>
        <v>45471</v>
      </c>
      <c r="C901" t="str">
        <f>_xlfn.XLOOKUP(Ventes[[#This Row],[Product_Name]],Tab_Produits[Product_Line],Tab_Produits[ID_Product],"Choisir Votre Produit")</f>
        <v>ID_P Ele 0002</v>
      </c>
      <c r="D901" s="27" t="s">
        <v>511</v>
      </c>
      <c r="E901" s="27" t="str">
        <f>+Tab_Clients[[#This Row],[Client_Name]]</f>
        <v>Sunil Chopra</v>
      </c>
      <c r="F901" s="27" t="str">
        <f>_xlfn.XLOOKUP(Ventes[[#This Row],[Client_Name]],Tab_Clients[Client_Name],Tab_Clients[Customer Type],"Nouveau")</f>
        <v>Member</v>
      </c>
      <c r="G901" s="28">
        <v>7</v>
      </c>
      <c r="H901" s="6">
        <f>_xlfn.XLOOKUP(Ventes[[#This Row],[Product_Name]],Tab_Produits[Product_Line],Tab_Produits[Coût_Unitaire],"0")</f>
        <v>15.28</v>
      </c>
      <c r="I901" s="2">
        <f t="shared" si="29"/>
        <v>106.96</v>
      </c>
      <c r="J901" s="2">
        <f>IF(AND(WORKDAY(Ventes[[#This Row],[Sale_Date]],2)&gt;=5,Ventes[[#This Row],[Quantity]]&gt;=7,+Ventes[[#This Row],[Customer Type]]="Member"),-Ventes[[#This Row],[Prix_Vente]]*TX_Remise,0)</f>
        <v>-26.74</v>
      </c>
      <c r="K901" s="2">
        <f>IF(AND(WEEKDAY(Ventes[[#This Row],[Sale_Date]],2)=7, Ventes[[#This Row],[Product_Price]]&gt;7), Ventes[[#This Row],[Prix_Vente]]*TauxMaj, 0)</f>
        <v>0</v>
      </c>
      <c r="L901" s="2">
        <f>SUM(Ventes[[#This Row],[Prix_Vente]:[Majoration]])</f>
        <v>80.22</v>
      </c>
      <c r="M901" s="2">
        <f xml:space="preserve"> Ventes[[#This Row],[Prix de Vente HT]]*Tx_TVA</f>
        <v>15.442349999999999</v>
      </c>
      <c r="N901" s="2">
        <f>+Ventes[[#This Row],[Prix de Vente HT]]+Ventes[[#This Row],[Montant TVA]]</f>
        <v>95.662350000000004</v>
      </c>
    </row>
    <row r="902" spans="1:14">
      <c r="A902" t="str">
        <f>IF(Ventes[[#This Row],[Sale_Date]]=Ventes[[#This Row],[Sale_Date]],"ID_V "&amp;TEXT(B902,"YYYY MMDD")&amp;"-"&amp;TEXT(ROW(),"000"),"ID…")</f>
        <v>ID_V YYYY 06DD-902</v>
      </c>
      <c r="B902" s="26">
        <f t="shared" si="28"/>
        <v>45472</v>
      </c>
      <c r="C902" t="str">
        <f>_xlfn.XLOOKUP(Ventes[[#This Row],[Product_Name]],Tab_Produits[Product_Line],Tab_Produits[ID_Product],"Choisir Votre Produit")</f>
        <v>ID_P Ele 0002</v>
      </c>
      <c r="D902" s="27" t="s">
        <v>511</v>
      </c>
      <c r="E902" s="27" t="str">
        <f>+Tab_Clients[[#This Row],[Client_Name]]</f>
        <v>Deepak Reddy</v>
      </c>
      <c r="F902" s="27" t="str">
        <f>_xlfn.XLOOKUP(Ventes[[#This Row],[Client_Name]],Tab_Clients[Client_Name],Tab_Clients[Customer Type],"Nouveau")</f>
        <v>Normal</v>
      </c>
      <c r="G902" s="28">
        <v>1</v>
      </c>
      <c r="H902" s="6">
        <f>_xlfn.XLOOKUP(Ventes[[#This Row],[Product_Name]],Tab_Produits[Product_Line],Tab_Produits[Coût_Unitaire],"0")</f>
        <v>15.28</v>
      </c>
      <c r="I902" s="2">
        <f t="shared" si="29"/>
        <v>15.28</v>
      </c>
      <c r="J902" s="2">
        <f>IF(AND(WORKDAY(Ventes[[#This Row],[Sale_Date]],2)&gt;=5,Ventes[[#This Row],[Quantity]]&gt;=7,+Ventes[[#This Row],[Customer Type]]="Member"),-Ventes[[#This Row],[Prix_Vente]]*TX_Remise,0)</f>
        <v>0</v>
      </c>
      <c r="K902" s="2">
        <f>IF(AND(WEEKDAY(Ventes[[#This Row],[Sale_Date]],2)=7, Ventes[[#This Row],[Product_Price]]&gt;7), Ventes[[#This Row],[Prix_Vente]]*TauxMaj, 0)</f>
        <v>0</v>
      </c>
      <c r="L902" s="2">
        <f>SUM(Ventes[[#This Row],[Prix_Vente]:[Majoration]])</f>
        <v>15.28</v>
      </c>
      <c r="M902" s="2">
        <f xml:space="preserve"> Ventes[[#This Row],[Prix de Vente HT]]*Tx_TVA</f>
        <v>2.9413999999999998</v>
      </c>
      <c r="N902" s="2">
        <f>+Ventes[[#This Row],[Prix de Vente HT]]+Ventes[[#This Row],[Montant TVA]]</f>
        <v>18.221399999999999</v>
      </c>
    </row>
    <row r="903" spans="1:14">
      <c r="A903" t="str">
        <f>IF(Ventes[[#This Row],[Sale_Date]]=Ventes[[#This Row],[Sale_Date]],"ID_V "&amp;TEXT(B903,"YYYY MMDD")&amp;"-"&amp;TEXT(ROW(),"000"),"ID…")</f>
        <v>ID_V YYYY 06DD-903</v>
      </c>
      <c r="B903" s="26">
        <f t="shared" si="28"/>
        <v>45472</v>
      </c>
      <c r="C903" t="str">
        <f>_xlfn.XLOOKUP(Ventes[[#This Row],[Product_Name]],Tab_Produits[Product_Line],Tab_Produits[ID_Product],"Choisir Votre Produit")</f>
        <v>ID_P Spo 0006</v>
      </c>
      <c r="D903" s="27" t="s">
        <v>515</v>
      </c>
      <c r="E903" s="27" t="str">
        <f>+Tab_Clients[[#This Row],[Client_Name]]</f>
        <v>Rohan Mukherjee</v>
      </c>
      <c r="F903" s="27" t="str">
        <f>_xlfn.XLOOKUP(Ventes[[#This Row],[Client_Name]],Tab_Clients[Client_Name],Tab_Clients[Customer Type],"Nouveau")</f>
        <v>Member</v>
      </c>
      <c r="G903" s="28">
        <v>4</v>
      </c>
      <c r="H903" s="6">
        <f>_xlfn.XLOOKUP(Ventes[[#This Row],[Product_Name]],Tab_Produits[Product_Line],Tab_Produits[Coût_Unitaire],"0")</f>
        <v>93.72</v>
      </c>
      <c r="I903" s="2">
        <f t="shared" si="29"/>
        <v>374.88</v>
      </c>
      <c r="J903" s="2">
        <f>IF(AND(WORKDAY(Ventes[[#This Row],[Sale_Date]],2)&gt;=5,Ventes[[#This Row],[Quantity]]&gt;=7,+Ventes[[#This Row],[Customer Type]]="Member"),-Ventes[[#This Row],[Prix_Vente]]*TX_Remise,0)</f>
        <v>0</v>
      </c>
      <c r="K903" s="2">
        <f>IF(AND(WEEKDAY(Ventes[[#This Row],[Sale_Date]],2)=7, Ventes[[#This Row],[Product_Price]]&gt;7), Ventes[[#This Row],[Prix_Vente]]*TauxMaj, 0)</f>
        <v>0</v>
      </c>
      <c r="L903" s="2">
        <f>SUM(Ventes[[#This Row],[Prix_Vente]:[Majoration]])</f>
        <v>374.88</v>
      </c>
      <c r="M903" s="2">
        <f xml:space="preserve"> Ventes[[#This Row],[Prix de Vente HT]]*Tx_TVA</f>
        <v>72.164400000000001</v>
      </c>
      <c r="N903" s="2">
        <f>+Ventes[[#This Row],[Prix de Vente HT]]+Ventes[[#This Row],[Montant TVA]]</f>
        <v>447.0444</v>
      </c>
    </row>
    <row r="904" spans="1:14">
      <c r="A904" t="str">
        <f>IF(Ventes[[#This Row],[Sale_Date]]=Ventes[[#This Row],[Sale_Date]],"ID_V "&amp;TEXT(B904,"YYYY MMDD")&amp;"-"&amp;TEXT(ROW(),"000"),"ID…")</f>
        <v>ID_V YYYY 06DD-904</v>
      </c>
      <c r="B904" s="26">
        <f t="shared" si="28"/>
        <v>45472</v>
      </c>
      <c r="C904" t="str">
        <f>_xlfn.XLOOKUP(Ventes[[#This Row],[Product_Name]],Tab_Produits[Product_Line],Tab_Produits[ID_Product],"Choisir Votre Produit")</f>
        <v>ID_P Foo 0004</v>
      </c>
      <c r="D904" s="27" t="s">
        <v>513</v>
      </c>
      <c r="E904" s="27" t="str">
        <f>+Tab_Clients[[#This Row],[Client_Name]]</f>
        <v>Vikram Gupta</v>
      </c>
      <c r="F904" s="27" t="str">
        <f>_xlfn.XLOOKUP(Ventes[[#This Row],[Client_Name]],Tab_Clients[Client_Name],Tab_Clients[Customer Type],"Nouveau")</f>
        <v>Member</v>
      </c>
      <c r="G904" s="28">
        <v>7</v>
      </c>
      <c r="H904" s="6">
        <f>_xlfn.XLOOKUP(Ventes[[#This Row],[Product_Name]],Tab_Produits[Product_Line],Tab_Produits[Coût_Unitaire],"0")</f>
        <v>54.84</v>
      </c>
      <c r="I904" s="2">
        <f t="shared" si="29"/>
        <v>383.88</v>
      </c>
      <c r="J904" s="2">
        <f>IF(AND(WORKDAY(Ventes[[#This Row],[Sale_Date]],2)&gt;=5,Ventes[[#This Row],[Quantity]]&gt;=7,+Ventes[[#This Row],[Customer Type]]="Member"),-Ventes[[#This Row],[Prix_Vente]]*TX_Remise,0)</f>
        <v>-95.97</v>
      </c>
      <c r="K904" s="2">
        <f>IF(AND(WEEKDAY(Ventes[[#This Row],[Sale_Date]],2)=7, Ventes[[#This Row],[Product_Price]]&gt;7), Ventes[[#This Row],[Prix_Vente]]*TauxMaj, 0)</f>
        <v>0</v>
      </c>
      <c r="L904" s="2">
        <f>SUM(Ventes[[#This Row],[Prix_Vente]:[Majoration]])</f>
        <v>287.90999999999997</v>
      </c>
      <c r="M904" s="2">
        <f xml:space="preserve"> Ventes[[#This Row],[Prix de Vente HT]]*Tx_TVA</f>
        <v>55.422674999999998</v>
      </c>
      <c r="N904" s="2">
        <f>+Ventes[[#This Row],[Prix de Vente HT]]+Ventes[[#This Row],[Montant TVA]]</f>
        <v>343.33267499999999</v>
      </c>
    </row>
    <row r="905" spans="1:14">
      <c r="A905" t="str">
        <f>IF(Ventes[[#This Row],[Sale_Date]]=Ventes[[#This Row],[Sale_Date]],"ID_V "&amp;TEXT(B905,"YYYY MMDD")&amp;"-"&amp;TEXT(ROW(),"000"),"ID…")</f>
        <v>ID_V YYYY 06DD-905</v>
      </c>
      <c r="B905" s="26">
        <f t="shared" si="28"/>
        <v>45472</v>
      </c>
      <c r="C905" t="str">
        <f>_xlfn.XLOOKUP(Ventes[[#This Row],[Product_Name]],Tab_Produits[Product_Line],Tab_Produits[ID_Product],"Choisir Votre Produit")</f>
        <v>ID_P Hom 0003</v>
      </c>
      <c r="D905" s="27" t="s">
        <v>512</v>
      </c>
      <c r="E905" s="27" t="str">
        <f>+Tab_Clients[[#This Row],[Client_Name]]</f>
        <v>Sanjay Singh</v>
      </c>
      <c r="F905" s="27" t="str">
        <f>_xlfn.XLOOKUP(Ventes[[#This Row],[Client_Name]],Tab_Clients[Client_Name],Tab_Clients[Customer Type],"Nouveau")</f>
        <v>Member</v>
      </c>
      <c r="G905" s="28">
        <v>2</v>
      </c>
      <c r="H905" s="6">
        <f>_xlfn.XLOOKUP(Ventes[[#This Row],[Product_Name]],Tab_Produits[Product_Line],Tab_Produits[Coût_Unitaire],"0")</f>
        <v>73.56</v>
      </c>
      <c r="I905" s="2">
        <f t="shared" si="29"/>
        <v>147.12</v>
      </c>
      <c r="J905" s="2">
        <f>IF(AND(WORKDAY(Ventes[[#This Row],[Sale_Date]],2)&gt;=5,Ventes[[#This Row],[Quantity]]&gt;=7,+Ventes[[#This Row],[Customer Type]]="Member"),-Ventes[[#This Row],[Prix_Vente]]*TX_Remise,0)</f>
        <v>0</v>
      </c>
      <c r="K905" s="2">
        <f>IF(AND(WEEKDAY(Ventes[[#This Row],[Sale_Date]],2)=7, Ventes[[#This Row],[Product_Price]]&gt;7), Ventes[[#This Row],[Prix_Vente]]*TauxMaj, 0)</f>
        <v>0</v>
      </c>
      <c r="L905" s="2">
        <f>SUM(Ventes[[#This Row],[Prix_Vente]:[Majoration]])</f>
        <v>147.12</v>
      </c>
      <c r="M905" s="2">
        <f xml:space="preserve"> Ventes[[#This Row],[Prix de Vente HT]]*Tx_TVA</f>
        <v>28.320600000000002</v>
      </c>
      <c r="N905" s="2">
        <f>+Ventes[[#This Row],[Prix de Vente HT]]+Ventes[[#This Row],[Montant TVA]]</f>
        <v>175.44060000000002</v>
      </c>
    </row>
    <row r="906" spans="1:14">
      <c r="A906" t="str">
        <f>IF(Ventes[[#This Row],[Sale_Date]]=Ventes[[#This Row],[Sale_Date]],"ID_V "&amp;TEXT(B906,"YYYY MMDD")&amp;"-"&amp;TEXT(ROW(),"000"),"ID…")</f>
        <v>ID_V YYYY 06DD-906</v>
      </c>
      <c r="B906" s="26">
        <f t="shared" si="28"/>
        <v>45473</v>
      </c>
      <c r="C906" t="str">
        <f>_xlfn.XLOOKUP(Ventes[[#This Row],[Product_Name]],Tab_Produits[Product_Line],Tab_Produits[ID_Product],"Choisir Votre Produit")</f>
        <v>ID_P Hom 0003</v>
      </c>
      <c r="D906" s="27" t="s">
        <v>512</v>
      </c>
      <c r="E906" s="27" t="str">
        <f>+Tab_Clients[[#This Row],[Client_Name]]</f>
        <v>Priya Mehta</v>
      </c>
      <c r="F906" s="27" t="str">
        <f>_xlfn.XLOOKUP(Ventes[[#This Row],[Client_Name]],Tab_Clients[Client_Name],Tab_Clients[Customer Type],"Nouveau")</f>
        <v>Normal</v>
      </c>
      <c r="G906" s="28">
        <v>1</v>
      </c>
      <c r="H906" s="6">
        <f>_xlfn.XLOOKUP(Ventes[[#This Row],[Product_Name]],Tab_Produits[Product_Line],Tab_Produits[Coût_Unitaire],"0")</f>
        <v>73.56</v>
      </c>
      <c r="I906" s="2">
        <f t="shared" si="29"/>
        <v>73.56</v>
      </c>
      <c r="J906" s="2">
        <f>IF(AND(WORKDAY(Ventes[[#This Row],[Sale_Date]],2)&gt;=5,Ventes[[#This Row],[Quantity]]&gt;=7,+Ventes[[#This Row],[Customer Type]]="Member"),-Ventes[[#This Row],[Prix_Vente]]*TX_Remise,0)</f>
        <v>0</v>
      </c>
      <c r="K906" s="2">
        <f>IF(AND(WEEKDAY(Ventes[[#This Row],[Sale_Date]],2)=7, Ventes[[#This Row],[Product_Price]]&gt;7), Ventes[[#This Row],[Prix_Vente]]*TauxMaj, 0)</f>
        <v>1.4712000000000001</v>
      </c>
      <c r="L906" s="2">
        <f>SUM(Ventes[[#This Row],[Prix_Vente]:[Majoration]])</f>
        <v>75.031199999999998</v>
      </c>
      <c r="M906" s="2">
        <f xml:space="preserve"> Ventes[[#This Row],[Prix de Vente HT]]*Tx_TVA</f>
        <v>14.443505999999999</v>
      </c>
      <c r="N906" s="2">
        <f>+Ventes[[#This Row],[Prix de Vente HT]]+Ventes[[#This Row],[Montant TVA]]</f>
        <v>89.474705999999998</v>
      </c>
    </row>
    <row r="907" spans="1:14">
      <c r="A907" t="str">
        <f>IF(Ventes[[#This Row],[Sale_Date]]=Ventes[[#This Row],[Sale_Date]],"ID_V "&amp;TEXT(B907,"YYYY MMDD")&amp;"-"&amp;TEXT(ROW(),"000"),"ID…")</f>
        <v>ID_V YYYY 06DD-907</v>
      </c>
      <c r="B907" s="26">
        <f t="shared" si="28"/>
        <v>45473</v>
      </c>
      <c r="C907" t="str">
        <f>_xlfn.XLOOKUP(Ventes[[#This Row],[Product_Name]],Tab_Produits[Product_Line],Tab_Produits[ID_Product],"Choisir Votre Produit")</f>
        <v>ID_P Hea 0001</v>
      </c>
      <c r="D907" s="27" t="s">
        <v>510</v>
      </c>
      <c r="E907" s="27" t="str">
        <f>+Tab_Clients[[#This Row],[Client_Name]]</f>
        <v>Ashok Mehta</v>
      </c>
      <c r="F907" s="27" t="str">
        <f>_xlfn.XLOOKUP(Ventes[[#This Row],[Client_Name]],Tab_Clients[Client_Name],Tab_Clients[Customer Type],"Nouveau")</f>
        <v>Member</v>
      </c>
      <c r="G907" s="28">
        <v>5</v>
      </c>
      <c r="H907" s="6">
        <f>_xlfn.XLOOKUP(Ventes[[#This Row],[Product_Name]],Tab_Produits[Product_Line],Tab_Produits[Coût_Unitaire],"0")</f>
        <v>74.69</v>
      </c>
      <c r="I907" s="2">
        <f t="shared" si="29"/>
        <v>373.45</v>
      </c>
      <c r="J907" s="2">
        <f>IF(AND(WORKDAY(Ventes[[#This Row],[Sale_Date]],2)&gt;=5,Ventes[[#This Row],[Quantity]]&gt;=7,+Ventes[[#This Row],[Customer Type]]="Member"),-Ventes[[#This Row],[Prix_Vente]]*TX_Remise,0)</f>
        <v>0</v>
      </c>
      <c r="K907" s="2">
        <f>IF(AND(WEEKDAY(Ventes[[#This Row],[Sale_Date]],2)=7, Ventes[[#This Row],[Product_Price]]&gt;7), Ventes[[#This Row],[Prix_Vente]]*TauxMaj, 0)</f>
        <v>7.4690000000000003</v>
      </c>
      <c r="L907" s="2">
        <f>SUM(Ventes[[#This Row],[Prix_Vente]:[Majoration]])</f>
        <v>380.91899999999998</v>
      </c>
      <c r="M907" s="2">
        <f xml:space="preserve"> Ventes[[#This Row],[Prix de Vente HT]]*Tx_TVA</f>
        <v>73.326907500000004</v>
      </c>
      <c r="N907" s="2">
        <f>+Ventes[[#This Row],[Prix de Vente HT]]+Ventes[[#This Row],[Montant TVA]]</f>
        <v>454.24590749999999</v>
      </c>
    </row>
    <row r="908" spans="1:14">
      <c r="A908" t="str">
        <f>IF(Ventes[[#This Row],[Sale_Date]]=Ventes[[#This Row],[Sale_Date]],"ID_V "&amp;TEXT(B908,"YYYY MMDD")&amp;"-"&amp;TEXT(ROW(),"000"),"ID…")</f>
        <v>ID_V YYYY 06DD-908</v>
      </c>
      <c r="B908" s="26">
        <f t="shared" si="28"/>
        <v>45473</v>
      </c>
      <c r="C908" t="str">
        <f>_xlfn.XLOOKUP(Ventes[[#This Row],[Product_Name]],Tab_Produits[Product_Line],Tab_Produits[ID_Product],"Choisir Votre Produit")</f>
        <v>ID_P Ele 0002</v>
      </c>
      <c r="D908" s="27" t="s">
        <v>511</v>
      </c>
      <c r="E908" s="27" t="str">
        <f>+Tab_Clients[[#This Row],[Client_Name]]</f>
        <v>Priya Malhotra</v>
      </c>
      <c r="F908" s="27" t="str">
        <f>_xlfn.XLOOKUP(Ventes[[#This Row],[Client_Name]],Tab_Clients[Client_Name],Tab_Clients[Customer Type],"Nouveau")</f>
        <v>Member</v>
      </c>
      <c r="G908" s="28">
        <v>6</v>
      </c>
      <c r="H908" s="6">
        <f>_xlfn.XLOOKUP(Ventes[[#This Row],[Product_Name]],Tab_Produits[Product_Line],Tab_Produits[Coût_Unitaire],"0")</f>
        <v>15.28</v>
      </c>
      <c r="I908" s="2">
        <f t="shared" si="29"/>
        <v>91.679999999999993</v>
      </c>
      <c r="J908" s="2">
        <f>IF(AND(WORKDAY(Ventes[[#This Row],[Sale_Date]],2)&gt;=5,Ventes[[#This Row],[Quantity]]&gt;=7,+Ventes[[#This Row],[Customer Type]]="Member"),-Ventes[[#This Row],[Prix_Vente]]*TX_Remise,0)</f>
        <v>0</v>
      </c>
      <c r="K908" s="2">
        <f>IF(AND(WEEKDAY(Ventes[[#This Row],[Sale_Date]],2)=7, Ventes[[#This Row],[Product_Price]]&gt;7), Ventes[[#This Row],[Prix_Vente]]*TauxMaj, 0)</f>
        <v>1.8335999999999999</v>
      </c>
      <c r="L908" s="2">
        <f>SUM(Ventes[[#This Row],[Prix_Vente]:[Majoration]])</f>
        <v>93.513599999999997</v>
      </c>
      <c r="M908" s="2">
        <f xml:space="preserve"> Ventes[[#This Row],[Prix de Vente HT]]*Tx_TVA</f>
        <v>18.001367999999999</v>
      </c>
      <c r="N908" s="2">
        <f>+Ventes[[#This Row],[Prix de Vente HT]]+Ventes[[#This Row],[Montant TVA]]</f>
        <v>111.514968</v>
      </c>
    </row>
    <row r="909" spans="1:14">
      <c r="A909" t="str">
        <f>IF(Ventes[[#This Row],[Sale_Date]]=Ventes[[#This Row],[Sale_Date]],"ID_V "&amp;TEXT(B909,"YYYY MMDD")&amp;"-"&amp;TEXT(ROW(),"000"),"ID…")</f>
        <v>ID_V YYYY 06DD-909</v>
      </c>
      <c r="B909" s="26">
        <f t="shared" si="28"/>
        <v>45473</v>
      </c>
      <c r="C909" t="str">
        <f>_xlfn.XLOOKUP(Ventes[[#This Row],[Product_Name]],Tab_Produits[Product_Line],Tab_Produits[ID_Product],"Choisir Votre Produit")</f>
        <v>ID_P Spo 0006</v>
      </c>
      <c r="D909" s="27" t="s">
        <v>515</v>
      </c>
      <c r="E909" s="27" t="str">
        <f>+Tab_Clients[[#This Row],[Client_Name]]</f>
        <v>Sita Mehta</v>
      </c>
      <c r="F909" s="27" t="str">
        <f>_xlfn.XLOOKUP(Ventes[[#This Row],[Client_Name]],Tab_Clients[Client_Name],Tab_Clients[Customer Type],"Nouveau")</f>
        <v>Normal</v>
      </c>
      <c r="G909" s="28">
        <v>7</v>
      </c>
      <c r="H909" s="6">
        <f>_xlfn.XLOOKUP(Ventes[[#This Row],[Product_Name]],Tab_Produits[Product_Line],Tab_Produits[Coût_Unitaire],"0")</f>
        <v>93.72</v>
      </c>
      <c r="I909" s="2">
        <f t="shared" si="29"/>
        <v>656.04</v>
      </c>
      <c r="J909" s="2">
        <f>IF(AND(WORKDAY(Ventes[[#This Row],[Sale_Date]],2)&gt;=5,Ventes[[#This Row],[Quantity]]&gt;=7,+Ventes[[#This Row],[Customer Type]]="Member"),-Ventes[[#This Row],[Prix_Vente]]*TX_Remise,0)</f>
        <v>0</v>
      </c>
      <c r="K909" s="2">
        <f>IF(AND(WEEKDAY(Ventes[[#This Row],[Sale_Date]],2)=7, Ventes[[#This Row],[Product_Price]]&gt;7), Ventes[[#This Row],[Prix_Vente]]*TauxMaj, 0)</f>
        <v>13.120799999999999</v>
      </c>
      <c r="L909" s="2">
        <f>SUM(Ventes[[#This Row],[Prix_Vente]:[Majoration]])</f>
        <v>669.16079999999999</v>
      </c>
      <c r="M909" s="2">
        <f xml:space="preserve"> Ventes[[#This Row],[Prix de Vente HT]]*Tx_TVA</f>
        <v>128.81345400000001</v>
      </c>
      <c r="N909" s="2">
        <f>+Ventes[[#This Row],[Prix de Vente HT]]+Ventes[[#This Row],[Montant TVA]]</f>
        <v>797.97425399999997</v>
      </c>
    </row>
    <row r="910" spans="1:14">
      <c r="A910" t="str">
        <f>IF(Ventes[[#This Row],[Sale_Date]]=Ventes[[#This Row],[Sale_Date]],"ID_V "&amp;TEXT(B910,"YYYY MMDD")&amp;"-"&amp;TEXT(ROW(),"000"),"ID…")</f>
        <v>ID_V YYYY 07DD-910</v>
      </c>
      <c r="B910" s="26">
        <f t="shared" si="28"/>
        <v>45474</v>
      </c>
      <c r="C910" t="str">
        <f>_xlfn.XLOOKUP(Ventes[[#This Row],[Product_Name]],Tab_Produits[Product_Line],Tab_Produits[ID_Product],"Choisir Votre Produit")</f>
        <v>ID_P Foo 0004</v>
      </c>
      <c r="D910" s="27" t="s">
        <v>513</v>
      </c>
      <c r="E910" s="27" t="str">
        <f>+Tab_Clients[[#This Row],[Client_Name]]</f>
        <v>Arjun Reddy</v>
      </c>
      <c r="F910" s="27" t="str">
        <f>_xlfn.XLOOKUP(Ventes[[#This Row],[Client_Name]],Tab_Clients[Client_Name],Tab_Clients[Customer Type],"Nouveau")</f>
        <v>Member</v>
      </c>
      <c r="G910" s="28">
        <v>8</v>
      </c>
      <c r="H910" s="6">
        <f>_xlfn.XLOOKUP(Ventes[[#This Row],[Product_Name]],Tab_Produits[Product_Line],Tab_Produits[Coût_Unitaire],"0")</f>
        <v>54.84</v>
      </c>
      <c r="I910" s="2">
        <f t="shared" si="29"/>
        <v>438.72</v>
      </c>
      <c r="J910" s="2">
        <f>IF(AND(WORKDAY(Ventes[[#This Row],[Sale_Date]],2)&gt;=5,Ventes[[#This Row],[Quantity]]&gt;=7,+Ventes[[#This Row],[Customer Type]]="Member"),-Ventes[[#This Row],[Prix_Vente]]*TX_Remise,0)</f>
        <v>-109.68</v>
      </c>
      <c r="K910" s="2">
        <f>IF(AND(WEEKDAY(Ventes[[#This Row],[Sale_Date]],2)=7, Ventes[[#This Row],[Product_Price]]&gt;7), Ventes[[#This Row],[Prix_Vente]]*TauxMaj, 0)</f>
        <v>0</v>
      </c>
      <c r="L910" s="2">
        <f>SUM(Ventes[[#This Row],[Prix_Vente]:[Majoration]])</f>
        <v>329.04</v>
      </c>
      <c r="M910" s="2">
        <f xml:space="preserve"> Ventes[[#This Row],[Prix de Vente HT]]*Tx_TVA</f>
        <v>63.340200000000003</v>
      </c>
      <c r="N910" s="2">
        <f>+Ventes[[#This Row],[Prix de Vente HT]]+Ventes[[#This Row],[Montant TVA]]</f>
        <v>392.3802</v>
      </c>
    </row>
    <row r="911" spans="1:14">
      <c r="A911" t="str">
        <f>IF(Ventes[[#This Row],[Sale_Date]]=Ventes[[#This Row],[Sale_Date]],"ID_V "&amp;TEXT(B911,"YYYY MMDD")&amp;"-"&amp;TEXT(ROW(),"000"),"ID…")</f>
        <v>ID_V YYYY 07DD-911</v>
      </c>
      <c r="B911" s="26">
        <f t="shared" si="28"/>
        <v>45474</v>
      </c>
      <c r="C911" t="str">
        <f>_xlfn.XLOOKUP(Ventes[[#This Row],[Product_Name]],Tab_Produits[Product_Line],Tab_Produits[ID_Product],"Choisir Votre Produit")</f>
        <v>ID_P Hom 0003</v>
      </c>
      <c r="D911" s="27" t="s">
        <v>512</v>
      </c>
      <c r="E911" s="27" t="str">
        <f>+Tab_Clients[[#This Row],[Client_Name]]</f>
        <v>Anil Chopra</v>
      </c>
      <c r="F911" s="27" t="str">
        <f>_xlfn.XLOOKUP(Ventes[[#This Row],[Client_Name]],Tab_Clients[Client_Name],Tab_Clients[Customer Type],"Nouveau")</f>
        <v>Member</v>
      </c>
      <c r="G911" s="28">
        <v>1</v>
      </c>
      <c r="H911" s="6">
        <f>_xlfn.XLOOKUP(Ventes[[#This Row],[Product_Name]],Tab_Produits[Product_Line],Tab_Produits[Coût_Unitaire],"0")</f>
        <v>73.56</v>
      </c>
      <c r="I911" s="2">
        <f t="shared" si="29"/>
        <v>73.56</v>
      </c>
      <c r="J911" s="2">
        <f>IF(AND(WORKDAY(Ventes[[#This Row],[Sale_Date]],2)&gt;=5,Ventes[[#This Row],[Quantity]]&gt;=7,+Ventes[[#This Row],[Customer Type]]="Member"),-Ventes[[#This Row],[Prix_Vente]]*TX_Remise,0)</f>
        <v>0</v>
      </c>
      <c r="K911" s="2">
        <f>IF(AND(WEEKDAY(Ventes[[#This Row],[Sale_Date]],2)=7, Ventes[[#This Row],[Product_Price]]&gt;7), Ventes[[#This Row],[Prix_Vente]]*TauxMaj, 0)</f>
        <v>0</v>
      </c>
      <c r="L911" s="2">
        <f>SUM(Ventes[[#This Row],[Prix_Vente]:[Majoration]])</f>
        <v>73.56</v>
      </c>
      <c r="M911" s="2">
        <f xml:space="preserve"> Ventes[[#This Row],[Prix de Vente HT]]*Tx_TVA</f>
        <v>14.160300000000001</v>
      </c>
      <c r="N911" s="2">
        <f>+Ventes[[#This Row],[Prix de Vente HT]]+Ventes[[#This Row],[Montant TVA]]</f>
        <v>87.720300000000009</v>
      </c>
    </row>
    <row r="912" spans="1:14">
      <c r="A912" t="str">
        <f>IF(Ventes[[#This Row],[Sale_Date]]=Ventes[[#This Row],[Sale_Date]],"ID_V "&amp;TEXT(B912,"YYYY MMDD")&amp;"-"&amp;TEXT(ROW(),"000"),"ID…")</f>
        <v>ID_V YYYY 07DD-912</v>
      </c>
      <c r="B912" s="26">
        <f t="shared" si="28"/>
        <v>45474</v>
      </c>
      <c r="C912" t="str">
        <f>_xlfn.XLOOKUP(Ventes[[#This Row],[Product_Name]],Tab_Produits[Product_Line],Tab_Produits[ID_Product],"Choisir Votre Produit")</f>
        <v>ID_P Hom 0003</v>
      </c>
      <c r="D912" s="27" t="s">
        <v>512</v>
      </c>
      <c r="E912" s="27" t="str">
        <f>+Tab_Clients[[#This Row],[Client_Name]]</f>
        <v>Krishna Das</v>
      </c>
      <c r="F912" s="27" t="str">
        <f>_xlfn.XLOOKUP(Ventes[[#This Row],[Client_Name]],Tab_Clients[Client_Name],Tab_Clients[Customer Type],"Nouveau")</f>
        <v>Member</v>
      </c>
      <c r="G912" s="28">
        <v>8</v>
      </c>
      <c r="H912" s="6">
        <f>_xlfn.XLOOKUP(Ventes[[#This Row],[Product_Name]],Tab_Produits[Product_Line],Tab_Produits[Coût_Unitaire],"0")</f>
        <v>73.56</v>
      </c>
      <c r="I912" s="2">
        <f t="shared" si="29"/>
        <v>588.48</v>
      </c>
      <c r="J912" s="2">
        <f>IF(AND(WORKDAY(Ventes[[#This Row],[Sale_Date]],2)&gt;=5,Ventes[[#This Row],[Quantity]]&gt;=7,+Ventes[[#This Row],[Customer Type]]="Member"),-Ventes[[#This Row],[Prix_Vente]]*TX_Remise,0)</f>
        <v>-147.12</v>
      </c>
      <c r="K912" s="2">
        <f>IF(AND(WEEKDAY(Ventes[[#This Row],[Sale_Date]],2)=7, Ventes[[#This Row],[Product_Price]]&gt;7), Ventes[[#This Row],[Prix_Vente]]*TauxMaj, 0)</f>
        <v>0</v>
      </c>
      <c r="L912" s="2">
        <f>SUM(Ventes[[#This Row],[Prix_Vente]:[Majoration]])</f>
        <v>441.36</v>
      </c>
      <c r="M912" s="2">
        <f xml:space="preserve"> Ventes[[#This Row],[Prix de Vente HT]]*Tx_TVA</f>
        <v>84.961800000000011</v>
      </c>
      <c r="N912" s="2">
        <f>+Ventes[[#This Row],[Prix de Vente HT]]+Ventes[[#This Row],[Montant TVA]]</f>
        <v>526.32180000000005</v>
      </c>
    </row>
    <row r="913" spans="1:14">
      <c r="A913" t="str">
        <f>IF(Ventes[[#This Row],[Sale_Date]]=Ventes[[#This Row],[Sale_Date]],"ID_V "&amp;TEXT(B913,"YYYY MMDD")&amp;"-"&amp;TEXT(ROW(),"000"),"ID…")</f>
        <v>ID_V YYYY 07DD-913</v>
      </c>
      <c r="B913" s="26">
        <f t="shared" si="28"/>
        <v>45474</v>
      </c>
      <c r="C913" t="str">
        <f>_xlfn.XLOOKUP(Ventes[[#This Row],[Product_Name]],Tab_Produits[Product_Line],Tab_Produits[ID_Product],"Choisir Votre Produit")</f>
        <v>ID_P Hea 0001</v>
      </c>
      <c r="D913" s="27" t="s">
        <v>510</v>
      </c>
      <c r="E913" s="27" t="str">
        <f>+Tab_Clients[[#This Row],[Client_Name]]</f>
        <v>Nikhil Sharma</v>
      </c>
      <c r="F913" s="27" t="str">
        <f>_xlfn.XLOOKUP(Ventes[[#This Row],[Client_Name]],Tab_Clients[Client_Name],Tab_Clients[Customer Type],"Nouveau")</f>
        <v>Normal</v>
      </c>
      <c r="G913" s="28">
        <v>4</v>
      </c>
      <c r="H913" s="6">
        <f>_xlfn.XLOOKUP(Ventes[[#This Row],[Product_Name]],Tab_Produits[Product_Line],Tab_Produits[Coût_Unitaire],"0")</f>
        <v>74.69</v>
      </c>
      <c r="I913" s="2">
        <f t="shared" si="29"/>
        <v>298.76</v>
      </c>
      <c r="J913" s="2">
        <f>IF(AND(WORKDAY(Ventes[[#This Row],[Sale_Date]],2)&gt;=5,Ventes[[#This Row],[Quantity]]&gt;=7,+Ventes[[#This Row],[Customer Type]]="Member"),-Ventes[[#This Row],[Prix_Vente]]*TX_Remise,0)</f>
        <v>0</v>
      </c>
      <c r="K913" s="2">
        <f>IF(AND(WEEKDAY(Ventes[[#This Row],[Sale_Date]],2)=7, Ventes[[#This Row],[Product_Price]]&gt;7), Ventes[[#This Row],[Prix_Vente]]*TauxMaj, 0)</f>
        <v>0</v>
      </c>
      <c r="L913" s="2">
        <f>SUM(Ventes[[#This Row],[Prix_Vente]:[Majoration]])</f>
        <v>298.76</v>
      </c>
      <c r="M913" s="2">
        <f xml:space="preserve"> Ventes[[#This Row],[Prix de Vente HT]]*Tx_TVA</f>
        <v>57.511299999999999</v>
      </c>
      <c r="N913" s="2">
        <f>+Ventes[[#This Row],[Prix de Vente HT]]+Ventes[[#This Row],[Montant TVA]]</f>
        <v>356.2713</v>
      </c>
    </row>
    <row r="914" spans="1:14">
      <c r="A914" t="str">
        <f>IF(Ventes[[#This Row],[Sale_Date]]=Ventes[[#This Row],[Sale_Date]],"ID_V "&amp;TEXT(B914,"YYYY MMDD")&amp;"-"&amp;TEXT(ROW(),"000"),"ID…")</f>
        <v>ID_V YYYY 07DD-914</v>
      </c>
      <c r="B914" s="26">
        <f t="shared" si="28"/>
        <v>45475</v>
      </c>
      <c r="C914" t="str">
        <f>_xlfn.XLOOKUP(Ventes[[#This Row],[Product_Name]],Tab_Produits[Product_Line],Tab_Produits[ID_Product],"Choisir Votre Produit")</f>
        <v>ID_P Foo 0004</v>
      </c>
      <c r="D914" s="27" t="s">
        <v>513</v>
      </c>
      <c r="E914" s="27" t="str">
        <f>+Tab_Clients[[#This Row],[Client_Name]]</f>
        <v>Manish Kapoor</v>
      </c>
      <c r="F914" s="27" t="str">
        <f>_xlfn.XLOOKUP(Ventes[[#This Row],[Client_Name]],Tab_Clients[Client_Name],Tab_Clients[Customer Type],"Nouveau")</f>
        <v>Normal</v>
      </c>
      <c r="G914" s="28">
        <v>5</v>
      </c>
      <c r="H914" s="6">
        <f>_xlfn.XLOOKUP(Ventes[[#This Row],[Product_Name]],Tab_Produits[Product_Line],Tab_Produits[Coût_Unitaire],"0")</f>
        <v>54.84</v>
      </c>
      <c r="I914" s="2">
        <f t="shared" si="29"/>
        <v>274.20000000000005</v>
      </c>
      <c r="J914" s="2">
        <f>IF(AND(WORKDAY(Ventes[[#This Row],[Sale_Date]],2)&gt;=5,Ventes[[#This Row],[Quantity]]&gt;=7,+Ventes[[#This Row],[Customer Type]]="Member"),-Ventes[[#This Row],[Prix_Vente]]*TX_Remise,0)</f>
        <v>0</v>
      </c>
      <c r="K914" s="2">
        <f>IF(AND(WEEKDAY(Ventes[[#This Row],[Sale_Date]],2)=7, Ventes[[#This Row],[Product_Price]]&gt;7), Ventes[[#This Row],[Prix_Vente]]*TauxMaj, 0)</f>
        <v>0</v>
      </c>
      <c r="L914" s="2">
        <f>SUM(Ventes[[#This Row],[Prix_Vente]:[Majoration]])</f>
        <v>274.20000000000005</v>
      </c>
      <c r="M914" s="2">
        <f xml:space="preserve"> Ventes[[#This Row],[Prix de Vente HT]]*Tx_TVA</f>
        <v>52.783500000000011</v>
      </c>
      <c r="N914" s="2">
        <f>+Ventes[[#This Row],[Prix de Vente HT]]+Ventes[[#This Row],[Montant TVA]]</f>
        <v>326.98350000000005</v>
      </c>
    </row>
    <row r="915" spans="1:14">
      <c r="A915" t="str">
        <f>IF(Ventes[[#This Row],[Sale_Date]]=Ventes[[#This Row],[Sale_Date]],"ID_V "&amp;TEXT(B915,"YYYY MMDD")&amp;"-"&amp;TEXT(ROW(),"000"),"ID…")</f>
        <v>ID_V YYYY 07DD-915</v>
      </c>
      <c r="B915" s="26">
        <f t="shared" si="28"/>
        <v>45475</v>
      </c>
      <c r="C915" t="str">
        <f>_xlfn.XLOOKUP(Ventes[[#This Row],[Product_Name]],Tab_Produits[Product_Line],Tab_Produits[ID_Product],"Choisir Votre Produit")</f>
        <v>ID_P Hom 0003</v>
      </c>
      <c r="D915" s="27" t="s">
        <v>512</v>
      </c>
      <c r="E915" s="27" t="str">
        <f>+Tab_Clients[[#This Row],[Client_Name]]</f>
        <v>Kavya Gupta</v>
      </c>
      <c r="F915" s="27" t="str">
        <f>_xlfn.XLOOKUP(Ventes[[#This Row],[Client_Name]],Tab_Clients[Client_Name],Tab_Clients[Customer Type],"Nouveau")</f>
        <v>Member</v>
      </c>
      <c r="G915" s="28">
        <v>4</v>
      </c>
      <c r="H915" s="6">
        <f>_xlfn.XLOOKUP(Ventes[[#This Row],[Product_Name]],Tab_Produits[Product_Line],Tab_Produits[Coût_Unitaire],"0")</f>
        <v>73.56</v>
      </c>
      <c r="I915" s="2">
        <f t="shared" si="29"/>
        <v>294.24</v>
      </c>
      <c r="J915" s="2">
        <f>IF(AND(WORKDAY(Ventes[[#This Row],[Sale_Date]],2)&gt;=5,Ventes[[#This Row],[Quantity]]&gt;=7,+Ventes[[#This Row],[Customer Type]]="Member"),-Ventes[[#This Row],[Prix_Vente]]*TX_Remise,0)</f>
        <v>0</v>
      </c>
      <c r="K915" s="2">
        <f>IF(AND(WEEKDAY(Ventes[[#This Row],[Sale_Date]],2)=7, Ventes[[#This Row],[Product_Price]]&gt;7), Ventes[[#This Row],[Prix_Vente]]*TauxMaj, 0)</f>
        <v>0</v>
      </c>
      <c r="L915" s="2">
        <f>SUM(Ventes[[#This Row],[Prix_Vente]:[Majoration]])</f>
        <v>294.24</v>
      </c>
      <c r="M915" s="2">
        <f xml:space="preserve"> Ventes[[#This Row],[Prix de Vente HT]]*Tx_TVA</f>
        <v>56.641200000000005</v>
      </c>
      <c r="N915" s="2">
        <f>+Ventes[[#This Row],[Prix de Vente HT]]+Ventes[[#This Row],[Montant TVA]]</f>
        <v>350.88120000000004</v>
      </c>
    </row>
    <row r="916" spans="1:14">
      <c r="A916" t="str">
        <f>IF(Ventes[[#This Row],[Sale_Date]]=Ventes[[#This Row],[Sale_Date]],"ID_V "&amp;TEXT(B916,"YYYY MMDD")&amp;"-"&amp;TEXT(ROW(),"000"),"ID…")</f>
        <v>ID_V YYYY 07DD-916</v>
      </c>
      <c r="B916" s="26">
        <f t="shared" si="28"/>
        <v>45475</v>
      </c>
      <c r="C916" t="str">
        <f>_xlfn.XLOOKUP(Ventes[[#This Row],[Product_Name]],Tab_Produits[Product_Line],Tab_Produits[ID_Product],"Choisir Votre Produit")</f>
        <v>ID_P Hom 0003</v>
      </c>
      <c r="D916" s="27" t="s">
        <v>512</v>
      </c>
      <c r="E916" s="27" t="str">
        <f>+Tab_Clients[[#This Row],[Client_Name]]</f>
        <v>Neha Nair</v>
      </c>
      <c r="F916" s="27" t="str">
        <f>_xlfn.XLOOKUP(Ventes[[#This Row],[Client_Name]],Tab_Clients[Client_Name],Tab_Clients[Customer Type],"Nouveau")</f>
        <v>Member</v>
      </c>
      <c r="G916" s="28">
        <v>1</v>
      </c>
      <c r="H916" s="6">
        <f>_xlfn.XLOOKUP(Ventes[[#This Row],[Product_Name]],Tab_Produits[Product_Line],Tab_Produits[Coût_Unitaire],"0")</f>
        <v>73.56</v>
      </c>
      <c r="I916" s="2">
        <f t="shared" si="29"/>
        <v>73.56</v>
      </c>
      <c r="J916" s="2">
        <f>IF(AND(WORKDAY(Ventes[[#This Row],[Sale_Date]],2)&gt;=5,Ventes[[#This Row],[Quantity]]&gt;=7,+Ventes[[#This Row],[Customer Type]]="Member"),-Ventes[[#This Row],[Prix_Vente]]*TX_Remise,0)</f>
        <v>0</v>
      </c>
      <c r="K916" s="2">
        <f>IF(AND(WEEKDAY(Ventes[[#This Row],[Sale_Date]],2)=7, Ventes[[#This Row],[Product_Price]]&gt;7), Ventes[[#This Row],[Prix_Vente]]*TauxMaj, 0)</f>
        <v>0</v>
      </c>
      <c r="L916" s="2">
        <f>SUM(Ventes[[#This Row],[Prix_Vente]:[Majoration]])</f>
        <v>73.56</v>
      </c>
      <c r="M916" s="2">
        <f xml:space="preserve"> Ventes[[#This Row],[Prix de Vente HT]]*Tx_TVA</f>
        <v>14.160300000000001</v>
      </c>
      <c r="N916" s="2">
        <f>+Ventes[[#This Row],[Prix de Vente HT]]+Ventes[[#This Row],[Montant TVA]]</f>
        <v>87.720300000000009</v>
      </c>
    </row>
    <row r="917" spans="1:14">
      <c r="A917" t="str">
        <f>IF(Ventes[[#This Row],[Sale_Date]]=Ventes[[#This Row],[Sale_Date]],"ID_V "&amp;TEXT(B917,"YYYY MMDD")&amp;"-"&amp;TEXT(ROW(),"000"),"ID…")</f>
        <v>ID_V YYYY 07DD-917</v>
      </c>
      <c r="B917" s="26">
        <f t="shared" si="28"/>
        <v>45475</v>
      </c>
      <c r="C917" t="str">
        <f>_xlfn.XLOOKUP(Ventes[[#This Row],[Product_Name]],Tab_Produits[Product_Line],Tab_Produits[ID_Product],"Choisir Votre Produit")</f>
        <v>ID_P Hea 0001</v>
      </c>
      <c r="D917" s="27" t="s">
        <v>510</v>
      </c>
      <c r="E917" s="27" t="str">
        <f>+Tab_Clients[[#This Row],[Client_Name]]</f>
        <v>Aarav Singh</v>
      </c>
      <c r="F917" s="27" t="str">
        <f>_xlfn.XLOOKUP(Ventes[[#This Row],[Client_Name]],Tab_Clients[Client_Name],Tab_Clients[Customer Type],"Nouveau")</f>
        <v>Member</v>
      </c>
      <c r="G917" s="28">
        <v>3</v>
      </c>
      <c r="H917" s="6">
        <f>_xlfn.XLOOKUP(Ventes[[#This Row],[Product_Name]],Tab_Produits[Product_Line],Tab_Produits[Coût_Unitaire],"0")</f>
        <v>74.69</v>
      </c>
      <c r="I917" s="2">
        <f t="shared" si="29"/>
        <v>224.07</v>
      </c>
      <c r="J917" s="2">
        <f>IF(AND(WORKDAY(Ventes[[#This Row],[Sale_Date]],2)&gt;=5,Ventes[[#This Row],[Quantity]]&gt;=7,+Ventes[[#This Row],[Customer Type]]="Member"),-Ventes[[#This Row],[Prix_Vente]]*TX_Remise,0)</f>
        <v>0</v>
      </c>
      <c r="K917" s="2">
        <f>IF(AND(WEEKDAY(Ventes[[#This Row],[Sale_Date]],2)=7, Ventes[[#This Row],[Product_Price]]&gt;7), Ventes[[#This Row],[Prix_Vente]]*TauxMaj, 0)</f>
        <v>0</v>
      </c>
      <c r="L917" s="2">
        <f>SUM(Ventes[[#This Row],[Prix_Vente]:[Majoration]])</f>
        <v>224.07</v>
      </c>
      <c r="M917" s="2">
        <f xml:space="preserve"> Ventes[[#This Row],[Prix de Vente HT]]*Tx_TVA</f>
        <v>43.133474999999997</v>
      </c>
      <c r="N917" s="2">
        <f>+Ventes[[#This Row],[Prix de Vente HT]]+Ventes[[#This Row],[Montant TVA]]</f>
        <v>267.20347499999997</v>
      </c>
    </row>
    <row r="918" spans="1:14">
      <c r="A918" t="str">
        <f>IF(Ventes[[#This Row],[Sale_Date]]=Ventes[[#This Row],[Sale_Date]],"ID_V "&amp;TEXT(B918,"YYYY MMDD")&amp;"-"&amp;TEXT(ROW(),"000"),"ID…")</f>
        <v>ID_V YYYY 07DD-918</v>
      </c>
      <c r="B918" s="26">
        <f t="shared" si="28"/>
        <v>45476</v>
      </c>
      <c r="C918" t="str">
        <f>_xlfn.XLOOKUP(Ventes[[#This Row],[Product_Name]],Tab_Produits[Product_Line],Tab_Produits[ID_Product],"Choisir Votre Produit")</f>
        <v>ID_P Foo 0004</v>
      </c>
      <c r="D918" s="27" t="s">
        <v>513</v>
      </c>
      <c r="E918" s="27" t="str">
        <f>+Tab_Clients[[#This Row],[Client_Name]]</f>
        <v>Priya Banerjee</v>
      </c>
      <c r="F918" s="27" t="str">
        <f>_xlfn.XLOOKUP(Ventes[[#This Row],[Client_Name]],Tab_Clients[Client_Name],Tab_Clients[Customer Type],"Nouveau")</f>
        <v>Member</v>
      </c>
      <c r="G918" s="28">
        <v>10</v>
      </c>
      <c r="H918" s="6">
        <f>_xlfn.XLOOKUP(Ventes[[#This Row],[Product_Name]],Tab_Produits[Product_Line],Tab_Produits[Coût_Unitaire],"0")</f>
        <v>54.84</v>
      </c>
      <c r="I918" s="2">
        <f t="shared" si="29"/>
        <v>548.40000000000009</v>
      </c>
      <c r="J918" s="2">
        <f>IF(AND(WORKDAY(Ventes[[#This Row],[Sale_Date]],2)&gt;=5,Ventes[[#This Row],[Quantity]]&gt;=7,+Ventes[[#This Row],[Customer Type]]="Member"),-Ventes[[#This Row],[Prix_Vente]]*TX_Remise,0)</f>
        <v>-137.10000000000002</v>
      </c>
      <c r="K918" s="2">
        <f>IF(AND(WEEKDAY(Ventes[[#This Row],[Sale_Date]],2)=7, Ventes[[#This Row],[Product_Price]]&gt;7), Ventes[[#This Row],[Prix_Vente]]*TauxMaj, 0)</f>
        <v>0</v>
      </c>
      <c r="L918" s="2">
        <f>SUM(Ventes[[#This Row],[Prix_Vente]:[Majoration]])</f>
        <v>411.30000000000007</v>
      </c>
      <c r="M918" s="2">
        <f xml:space="preserve"> Ventes[[#This Row],[Prix de Vente HT]]*Tx_TVA</f>
        <v>79.17525000000002</v>
      </c>
      <c r="N918" s="2">
        <f>+Ventes[[#This Row],[Prix de Vente HT]]+Ventes[[#This Row],[Montant TVA]]</f>
        <v>490.47525000000007</v>
      </c>
    </row>
    <row r="919" spans="1:14">
      <c r="A919" t="str">
        <f>IF(Ventes[[#This Row],[Sale_Date]]=Ventes[[#This Row],[Sale_Date]],"ID_V "&amp;TEXT(B919,"YYYY MMDD")&amp;"-"&amp;TEXT(ROW(),"000"),"ID…")</f>
        <v>ID_V YYYY 07DD-919</v>
      </c>
      <c r="B919" s="26">
        <f t="shared" si="28"/>
        <v>45476</v>
      </c>
      <c r="C919" t="str">
        <f>_xlfn.XLOOKUP(Ventes[[#This Row],[Product_Name]],Tab_Produits[Product_Line],Tab_Produits[ID_Product],"Choisir Votre Produit")</f>
        <v>ID_P Hom 0003</v>
      </c>
      <c r="D919" s="27" t="s">
        <v>512</v>
      </c>
      <c r="E919" s="27" t="str">
        <f>+Tab_Clients[[#This Row],[Client_Name]]</f>
        <v>Vivaan Patel</v>
      </c>
      <c r="F919" s="27" t="str">
        <f>_xlfn.XLOOKUP(Ventes[[#This Row],[Client_Name]],Tab_Clients[Client_Name],Tab_Clients[Customer Type],"Nouveau")</f>
        <v>Member</v>
      </c>
      <c r="G919" s="28">
        <v>8</v>
      </c>
      <c r="H919" s="6">
        <f>_xlfn.XLOOKUP(Ventes[[#This Row],[Product_Name]],Tab_Produits[Product_Line],Tab_Produits[Coût_Unitaire],"0")</f>
        <v>73.56</v>
      </c>
      <c r="I919" s="2">
        <f t="shared" si="29"/>
        <v>588.48</v>
      </c>
      <c r="J919" s="2">
        <f>IF(AND(WORKDAY(Ventes[[#This Row],[Sale_Date]],2)&gt;=5,Ventes[[#This Row],[Quantity]]&gt;=7,+Ventes[[#This Row],[Customer Type]]="Member"),-Ventes[[#This Row],[Prix_Vente]]*TX_Remise,0)</f>
        <v>-147.12</v>
      </c>
      <c r="K919" s="2">
        <f>IF(AND(WEEKDAY(Ventes[[#This Row],[Sale_Date]],2)=7, Ventes[[#This Row],[Product_Price]]&gt;7), Ventes[[#This Row],[Prix_Vente]]*TauxMaj, 0)</f>
        <v>0</v>
      </c>
      <c r="L919" s="2">
        <f>SUM(Ventes[[#This Row],[Prix_Vente]:[Majoration]])</f>
        <v>441.36</v>
      </c>
      <c r="M919" s="2">
        <f xml:space="preserve"> Ventes[[#This Row],[Prix de Vente HT]]*Tx_TVA</f>
        <v>84.961800000000011</v>
      </c>
      <c r="N919" s="2">
        <f>+Ventes[[#This Row],[Prix de Vente HT]]+Ventes[[#This Row],[Montant TVA]]</f>
        <v>526.32180000000005</v>
      </c>
    </row>
    <row r="920" spans="1:14">
      <c r="A920" t="str">
        <f>IF(Ventes[[#This Row],[Sale_Date]]=Ventes[[#This Row],[Sale_Date]],"ID_V "&amp;TEXT(B920,"YYYY MMDD")&amp;"-"&amp;TEXT(ROW(),"000"),"ID…")</f>
        <v>ID_V YYYY 07DD-920</v>
      </c>
      <c r="B920" s="26">
        <f t="shared" si="28"/>
        <v>45476</v>
      </c>
      <c r="C920" t="str">
        <f>_xlfn.XLOOKUP(Ventes[[#This Row],[Product_Name]],Tab_Produits[Product_Line],Tab_Produits[ID_Product],"Choisir Votre Produit")</f>
        <v>ID_P Hom 0003</v>
      </c>
      <c r="D920" s="27" t="s">
        <v>512</v>
      </c>
      <c r="E920" s="27" t="str">
        <f>+Tab_Clients[[#This Row],[Client_Name]]</f>
        <v>Pooja Joshi</v>
      </c>
      <c r="F920" s="27" t="str">
        <f>_xlfn.XLOOKUP(Ventes[[#This Row],[Client_Name]],Tab_Clients[Client_Name],Tab_Clients[Customer Type],"Nouveau")</f>
        <v>Member</v>
      </c>
      <c r="G920" s="28">
        <v>4</v>
      </c>
      <c r="H920" s="6">
        <f>_xlfn.XLOOKUP(Ventes[[#This Row],[Product_Name]],Tab_Produits[Product_Line],Tab_Produits[Coût_Unitaire],"0")</f>
        <v>73.56</v>
      </c>
      <c r="I920" s="2">
        <f t="shared" si="29"/>
        <v>294.24</v>
      </c>
      <c r="J920" s="2">
        <f>IF(AND(WORKDAY(Ventes[[#This Row],[Sale_Date]],2)&gt;=5,Ventes[[#This Row],[Quantity]]&gt;=7,+Ventes[[#This Row],[Customer Type]]="Member"),-Ventes[[#This Row],[Prix_Vente]]*TX_Remise,0)</f>
        <v>0</v>
      </c>
      <c r="K920" s="2">
        <f>IF(AND(WEEKDAY(Ventes[[#This Row],[Sale_Date]],2)=7, Ventes[[#This Row],[Product_Price]]&gt;7), Ventes[[#This Row],[Prix_Vente]]*TauxMaj, 0)</f>
        <v>0</v>
      </c>
      <c r="L920" s="2">
        <f>SUM(Ventes[[#This Row],[Prix_Vente]:[Majoration]])</f>
        <v>294.24</v>
      </c>
      <c r="M920" s="2">
        <f xml:space="preserve"> Ventes[[#This Row],[Prix de Vente HT]]*Tx_TVA</f>
        <v>56.641200000000005</v>
      </c>
      <c r="N920" s="2">
        <f>+Ventes[[#This Row],[Prix de Vente HT]]+Ventes[[#This Row],[Montant TVA]]</f>
        <v>350.88120000000004</v>
      </c>
    </row>
    <row r="921" spans="1:14">
      <c r="A921" t="str">
        <f>IF(Ventes[[#This Row],[Sale_Date]]=Ventes[[#This Row],[Sale_Date]],"ID_V "&amp;TEXT(B921,"YYYY MMDD")&amp;"-"&amp;TEXT(ROW(),"000"),"ID…")</f>
        <v>ID_V YYYY 07DD-921</v>
      </c>
      <c r="B921" s="26">
        <f t="shared" si="28"/>
        <v>45476</v>
      </c>
      <c r="C921" t="str">
        <f>_xlfn.XLOOKUP(Ventes[[#This Row],[Product_Name]],Tab_Produits[Product_Line],Tab_Produits[ID_Product],"Choisir Votre Produit")</f>
        <v>ID_P Hea 0001</v>
      </c>
      <c r="D921" s="27" t="s">
        <v>510</v>
      </c>
      <c r="E921" s="27" t="str">
        <f>+Tab_Clients[[#This Row],[Client_Name]]</f>
        <v>Riya Rao</v>
      </c>
      <c r="F921" s="27" t="str">
        <f>_xlfn.XLOOKUP(Ventes[[#This Row],[Client_Name]],Tab_Clients[Client_Name],Tab_Clients[Customer Type],"Nouveau")</f>
        <v>Normal</v>
      </c>
      <c r="G921" s="28">
        <v>1</v>
      </c>
      <c r="H921" s="6">
        <f>_xlfn.XLOOKUP(Ventes[[#This Row],[Product_Name]],Tab_Produits[Product_Line],Tab_Produits[Coût_Unitaire],"0")</f>
        <v>74.69</v>
      </c>
      <c r="I921" s="2">
        <f t="shared" si="29"/>
        <v>74.69</v>
      </c>
      <c r="J921" s="2">
        <f>IF(AND(WORKDAY(Ventes[[#This Row],[Sale_Date]],2)&gt;=5,Ventes[[#This Row],[Quantity]]&gt;=7,+Ventes[[#This Row],[Customer Type]]="Member"),-Ventes[[#This Row],[Prix_Vente]]*TX_Remise,0)</f>
        <v>0</v>
      </c>
      <c r="K921" s="2">
        <f>IF(AND(WEEKDAY(Ventes[[#This Row],[Sale_Date]],2)=7, Ventes[[#This Row],[Product_Price]]&gt;7), Ventes[[#This Row],[Prix_Vente]]*TauxMaj, 0)</f>
        <v>0</v>
      </c>
      <c r="L921" s="2">
        <f>SUM(Ventes[[#This Row],[Prix_Vente]:[Majoration]])</f>
        <v>74.69</v>
      </c>
      <c r="M921" s="2">
        <f xml:space="preserve"> Ventes[[#This Row],[Prix de Vente HT]]*Tx_TVA</f>
        <v>14.377825</v>
      </c>
      <c r="N921" s="2">
        <f>+Ventes[[#This Row],[Prix de Vente HT]]+Ventes[[#This Row],[Montant TVA]]</f>
        <v>89.067824999999999</v>
      </c>
    </row>
    <row r="922" spans="1:14">
      <c r="A922" t="str">
        <f>IF(Ventes[[#This Row],[Sale_Date]]=Ventes[[#This Row],[Sale_Date]],"ID_V "&amp;TEXT(B922,"YYYY MMDD")&amp;"-"&amp;TEXT(ROW(),"000"),"ID…")</f>
        <v>ID_V YYYY 07DD-922</v>
      </c>
      <c r="B922" s="26">
        <f t="shared" si="28"/>
        <v>45477</v>
      </c>
      <c r="C922" t="str">
        <f>_xlfn.XLOOKUP(Ventes[[#This Row],[Product_Name]],Tab_Produits[Product_Line],Tab_Produits[ID_Product],"Choisir Votre Produit")</f>
        <v>ID_P Foo 0004</v>
      </c>
      <c r="D922" s="27" t="s">
        <v>513</v>
      </c>
      <c r="E922" s="27" t="str">
        <f>+Tab_Clients[[#This Row],[Client_Name]]</f>
        <v>Sanjay Mehta</v>
      </c>
      <c r="F922" s="27" t="str">
        <f>_xlfn.XLOOKUP(Ventes[[#This Row],[Client_Name]],Tab_Clients[Client_Name],Tab_Clients[Customer Type],"Nouveau")</f>
        <v>Normal</v>
      </c>
      <c r="G922" s="28">
        <v>1</v>
      </c>
      <c r="H922" s="6">
        <f>_xlfn.XLOOKUP(Ventes[[#This Row],[Product_Name]],Tab_Produits[Product_Line],Tab_Produits[Coût_Unitaire],"0")</f>
        <v>54.84</v>
      </c>
      <c r="I922" s="2">
        <f t="shared" si="29"/>
        <v>54.84</v>
      </c>
      <c r="J922" s="2">
        <f>IF(AND(WORKDAY(Ventes[[#This Row],[Sale_Date]],2)&gt;=5,Ventes[[#This Row],[Quantity]]&gt;=7,+Ventes[[#This Row],[Customer Type]]="Member"),-Ventes[[#This Row],[Prix_Vente]]*TX_Remise,0)</f>
        <v>0</v>
      </c>
      <c r="K922" s="2">
        <f>IF(AND(WEEKDAY(Ventes[[#This Row],[Sale_Date]],2)=7, Ventes[[#This Row],[Product_Price]]&gt;7), Ventes[[#This Row],[Prix_Vente]]*TauxMaj, 0)</f>
        <v>0</v>
      </c>
      <c r="L922" s="2">
        <f>SUM(Ventes[[#This Row],[Prix_Vente]:[Majoration]])</f>
        <v>54.84</v>
      </c>
      <c r="M922" s="2">
        <f xml:space="preserve"> Ventes[[#This Row],[Prix de Vente HT]]*Tx_TVA</f>
        <v>10.556700000000001</v>
      </c>
      <c r="N922" s="2">
        <f>+Ventes[[#This Row],[Prix de Vente HT]]+Ventes[[#This Row],[Montant TVA]]</f>
        <v>65.39670000000001</v>
      </c>
    </row>
    <row r="923" spans="1:14">
      <c r="A923" t="str">
        <f>IF(Ventes[[#This Row],[Sale_Date]]=Ventes[[#This Row],[Sale_Date]],"ID_V "&amp;TEXT(B923,"YYYY MMDD")&amp;"-"&amp;TEXT(ROW(),"000"),"ID…")</f>
        <v>ID_V YYYY 07DD-923</v>
      </c>
      <c r="B923" s="26">
        <f t="shared" si="28"/>
        <v>45477</v>
      </c>
      <c r="C923" t="str">
        <f>_xlfn.XLOOKUP(Ventes[[#This Row],[Product_Name]],Tab_Produits[Product_Line],Tab_Produits[ID_Product],"Choisir Votre Produit")</f>
        <v>ID_P Hom 0003</v>
      </c>
      <c r="D923" s="27" t="s">
        <v>512</v>
      </c>
      <c r="E923" s="27" t="str">
        <f>+Tab_Clients[[#This Row],[Client_Name]]</f>
        <v>Vivaan Das</v>
      </c>
      <c r="F923" s="27" t="str">
        <f>_xlfn.XLOOKUP(Ventes[[#This Row],[Client_Name]],Tab_Clients[Client_Name],Tab_Clients[Customer Type],"Nouveau")</f>
        <v>Member</v>
      </c>
      <c r="G923" s="28">
        <v>5</v>
      </c>
      <c r="H923" s="6">
        <f>_xlfn.XLOOKUP(Ventes[[#This Row],[Product_Name]],Tab_Produits[Product_Line],Tab_Produits[Coût_Unitaire],"0")</f>
        <v>73.56</v>
      </c>
      <c r="I923" s="2">
        <f t="shared" si="29"/>
        <v>367.8</v>
      </c>
      <c r="J923" s="2">
        <f>IF(AND(WORKDAY(Ventes[[#This Row],[Sale_Date]],2)&gt;=5,Ventes[[#This Row],[Quantity]]&gt;=7,+Ventes[[#This Row],[Customer Type]]="Member"),-Ventes[[#This Row],[Prix_Vente]]*TX_Remise,0)</f>
        <v>0</v>
      </c>
      <c r="K923" s="2">
        <f>IF(AND(WEEKDAY(Ventes[[#This Row],[Sale_Date]],2)=7, Ventes[[#This Row],[Product_Price]]&gt;7), Ventes[[#This Row],[Prix_Vente]]*TauxMaj, 0)</f>
        <v>0</v>
      </c>
      <c r="L923" s="2">
        <f>SUM(Ventes[[#This Row],[Prix_Vente]:[Majoration]])</f>
        <v>367.8</v>
      </c>
      <c r="M923" s="2">
        <f xml:space="preserve"> Ventes[[#This Row],[Prix de Vente HT]]*Tx_TVA</f>
        <v>70.801500000000004</v>
      </c>
      <c r="N923" s="2">
        <f>+Ventes[[#This Row],[Prix de Vente HT]]+Ventes[[#This Row],[Montant TVA]]</f>
        <v>438.60149999999999</v>
      </c>
    </row>
    <row r="924" spans="1:14">
      <c r="A924" t="str">
        <f>IF(Ventes[[#This Row],[Sale_Date]]=Ventes[[#This Row],[Sale_Date]],"ID_V "&amp;TEXT(B924,"YYYY MMDD")&amp;"-"&amp;TEXT(ROW(),"000"),"ID…")</f>
        <v>ID_V YYYY 07DD-924</v>
      </c>
      <c r="B924" s="26">
        <f t="shared" si="28"/>
        <v>45477</v>
      </c>
      <c r="C924" t="str">
        <f>_xlfn.XLOOKUP(Ventes[[#This Row],[Product_Name]],Tab_Produits[Product_Line],Tab_Produits[ID_Product],"Choisir Votre Produit")</f>
        <v>ID_P Hom 0003</v>
      </c>
      <c r="D924" s="27" t="s">
        <v>512</v>
      </c>
      <c r="E924" s="27" t="str">
        <f>+Tab_Clients[[#This Row],[Client_Name]]</f>
        <v>Aditya Kapoor</v>
      </c>
      <c r="F924" s="27" t="str">
        <f>_xlfn.XLOOKUP(Ventes[[#This Row],[Client_Name]],Tab_Clients[Client_Name],Tab_Clients[Customer Type],"Nouveau")</f>
        <v>Normal</v>
      </c>
      <c r="G924" s="28">
        <v>6</v>
      </c>
      <c r="H924" s="6">
        <f>_xlfn.XLOOKUP(Ventes[[#This Row],[Product_Name]],Tab_Produits[Product_Line],Tab_Produits[Coût_Unitaire],"0")</f>
        <v>73.56</v>
      </c>
      <c r="I924" s="2">
        <f t="shared" si="29"/>
        <v>441.36</v>
      </c>
      <c r="J924" s="2">
        <f>IF(AND(WORKDAY(Ventes[[#This Row],[Sale_Date]],2)&gt;=5,Ventes[[#This Row],[Quantity]]&gt;=7,+Ventes[[#This Row],[Customer Type]]="Member"),-Ventes[[#This Row],[Prix_Vente]]*TX_Remise,0)</f>
        <v>0</v>
      </c>
      <c r="K924" s="2">
        <f>IF(AND(WEEKDAY(Ventes[[#This Row],[Sale_Date]],2)=7, Ventes[[#This Row],[Product_Price]]&gt;7), Ventes[[#This Row],[Prix_Vente]]*TauxMaj, 0)</f>
        <v>0</v>
      </c>
      <c r="L924" s="2">
        <f>SUM(Ventes[[#This Row],[Prix_Vente]:[Majoration]])</f>
        <v>441.36</v>
      </c>
      <c r="M924" s="2">
        <f xml:space="preserve"> Ventes[[#This Row],[Prix de Vente HT]]*Tx_TVA</f>
        <v>84.961800000000011</v>
      </c>
      <c r="N924" s="2">
        <f>+Ventes[[#This Row],[Prix de Vente HT]]+Ventes[[#This Row],[Montant TVA]]</f>
        <v>526.32180000000005</v>
      </c>
    </row>
    <row r="925" spans="1:14">
      <c r="A925" t="str">
        <f>IF(Ventes[[#This Row],[Sale_Date]]=Ventes[[#This Row],[Sale_Date]],"ID_V "&amp;TEXT(B925,"YYYY MMDD")&amp;"-"&amp;TEXT(ROW(),"000"),"ID…")</f>
        <v>ID_V YYYY 07DD-925</v>
      </c>
      <c r="B925" s="26">
        <f t="shared" si="28"/>
        <v>45477</v>
      </c>
      <c r="C925" t="str">
        <f>_xlfn.XLOOKUP(Ventes[[#This Row],[Product_Name]],Tab_Produits[Product_Line],Tab_Produits[ID_Product],"Choisir Votre Produit")</f>
        <v>ID_P Hea 0001</v>
      </c>
      <c r="D925" s="27" t="s">
        <v>510</v>
      </c>
      <c r="E925" s="27" t="str">
        <f>+Tab_Clients[[#This Row],[Client_Name]]</f>
        <v>Manish Joshi</v>
      </c>
      <c r="F925" s="27" t="str">
        <f>_xlfn.XLOOKUP(Ventes[[#This Row],[Client_Name]],Tab_Clients[Client_Name],Tab_Clients[Customer Type],"Nouveau")</f>
        <v>Normal</v>
      </c>
      <c r="G925" s="28">
        <v>10</v>
      </c>
      <c r="H925" s="6">
        <f>_xlfn.XLOOKUP(Ventes[[#This Row],[Product_Name]],Tab_Produits[Product_Line],Tab_Produits[Coût_Unitaire],"0")</f>
        <v>74.69</v>
      </c>
      <c r="I925" s="2">
        <f t="shared" si="29"/>
        <v>746.9</v>
      </c>
      <c r="J925" s="2">
        <f>IF(AND(WORKDAY(Ventes[[#This Row],[Sale_Date]],2)&gt;=5,Ventes[[#This Row],[Quantity]]&gt;=7,+Ventes[[#This Row],[Customer Type]]="Member"),-Ventes[[#This Row],[Prix_Vente]]*TX_Remise,0)</f>
        <v>0</v>
      </c>
      <c r="K925" s="2">
        <f>IF(AND(WEEKDAY(Ventes[[#This Row],[Sale_Date]],2)=7, Ventes[[#This Row],[Product_Price]]&gt;7), Ventes[[#This Row],[Prix_Vente]]*TauxMaj, 0)</f>
        <v>0</v>
      </c>
      <c r="L925" s="2">
        <f>SUM(Ventes[[#This Row],[Prix_Vente]:[Majoration]])</f>
        <v>746.9</v>
      </c>
      <c r="M925" s="2">
        <f xml:space="preserve"> Ventes[[#This Row],[Prix de Vente HT]]*Tx_TVA</f>
        <v>143.77824999999999</v>
      </c>
      <c r="N925" s="2">
        <f>+Ventes[[#This Row],[Prix de Vente HT]]+Ventes[[#This Row],[Montant TVA]]</f>
        <v>890.67824999999993</v>
      </c>
    </row>
    <row r="926" spans="1:14">
      <c r="A926" t="str">
        <f>IF(Ventes[[#This Row],[Sale_Date]]=Ventes[[#This Row],[Sale_Date]],"ID_V "&amp;TEXT(B926,"YYYY MMDD")&amp;"-"&amp;TEXT(ROW(),"000"),"ID…")</f>
        <v>ID_V YYYY 07DD-926</v>
      </c>
      <c r="B926" s="26">
        <f t="shared" si="28"/>
        <v>45478</v>
      </c>
      <c r="C926" t="str">
        <f>_xlfn.XLOOKUP(Ventes[[#This Row],[Product_Name]],Tab_Produits[Product_Line],Tab_Produits[ID_Product],"Choisir Votre Produit")</f>
        <v>ID_P Foo 0004</v>
      </c>
      <c r="D926" s="27" t="s">
        <v>513</v>
      </c>
      <c r="E926" s="27" t="str">
        <f>+Tab_Clients[[#This Row],[Client_Name]]</f>
        <v>Isha Singh</v>
      </c>
      <c r="F926" s="27" t="str">
        <f>_xlfn.XLOOKUP(Ventes[[#This Row],[Client_Name]],Tab_Clients[Client_Name],Tab_Clients[Customer Type],"Nouveau")</f>
        <v>Member</v>
      </c>
      <c r="G926" s="28">
        <v>3</v>
      </c>
      <c r="H926" s="6">
        <f>_xlfn.XLOOKUP(Ventes[[#This Row],[Product_Name]],Tab_Produits[Product_Line],Tab_Produits[Coût_Unitaire],"0")</f>
        <v>54.84</v>
      </c>
      <c r="I926" s="2">
        <f t="shared" si="29"/>
        <v>164.52</v>
      </c>
      <c r="J926" s="2">
        <f>IF(AND(WORKDAY(Ventes[[#This Row],[Sale_Date]],2)&gt;=5,Ventes[[#This Row],[Quantity]]&gt;=7,+Ventes[[#This Row],[Customer Type]]="Member"),-Ventes[[#This Row],[Prix_Vente]]*TX_Remise,0)</f>
        <v>0</v>
      </c>
      <c r="K926" s="2">
        <f>IF(AND(WEEKDAY(Ventes[[#This Row],[Sale_Date]],2)=7, Ventes[[#This Row],[Product_Price]]&gt;7), Ventes[[#This Row],[Prix_Vente]]*TauxMaj, 0)</f>
        <v>0</v>
      </c>
      <c r="L926" s="2">
        <f>SUM(Ventes[[#This Row],[Prix_Vente]:[Majoration]])</f>
        <v>164.52</v>
      </c>
      <c r="M926" s="2">
        <f xml:space="preserve"> Ventes[[#This Row],[Prix de Vente HT]]*Tx_TVA</f>
        <v>31.670100000000001</v>
      </c>
      <c r="N926" s="2">
        <f>+Ventes[[#This Row],[Prix de Vente HT]]+Ventes[[#This Row],[Montant TVA]]</f>
        <v>196.1901</v>
      </c>
    </row>
    <row r="927" spans="1:14">
      <c r="A927" t="str">
        <f>IF(Ventes[[#This Row],[Sale_Date]]=Ventes[[#This Row],[Sale_Date]],"ID_V "&amp;TEXT(B927,"YYYY MMDD")&amp;"-"&amp;TEXT(ROW(),"000"),"ID…")</f>
        <v>ID_V YYYY 07DD-927</v>
      </c>
      <c r="B927" s="26">
        <f t="shared" si="28"/>
        <v>45478</v>
      </c>
      <c r="C927" t="str">
        <f>_xlfn.XLOOKUP(Ventes[[#This Row],[Product_Name]],Tab_Produits[Product_Line],Tab_Produits[ID_Product],"Choisir Votre Produit")</f>
        <v>ID_P Hom 0003</v>
      </c>
      <c r="D927" s="27" t="s">
        <v>512</v>
      </c>
      <c r="E927" s="27" t="str">
        <f>+Tab_Clients[[#This Row],[Client_Name]]</f>
        <v>Sita Kapoor</v>
      </c>
      <c r="F927" s="27" t="str">
        <f>_xlfn.XLOOKUP(Ventes[[#This Row],[Client_Name]],Tab_Clients[Client_Name],Tab_Clients[Customer Type],"Nouveau")</f>
        <v>Member</v>
      </c>
      <c r="G927" s="28">
        <v>1</v>
      </c>
      <c r="H927" s="6">
        <f>_xlfn.XLOOKUP(Ventes[[#This Row],[Product_Name]],Tab_Produits[Product_Line],Tab_Produits[Coût_Unitaire],"0")</f>
        <v>73.56</v>
      </c>
      <c r="I927" s="2">
        <f t="shared" si="29"/>
        <v>73.56</v>
      </c>
      <c r="J927" s="2">
        <f>IF(AND(WORKDAY(Ventes[[#This Row],[Sale_Date]],2)&gt;=5,Ventes[[#This Row],[Quantity]]&gt;=7,+Ventes[[#This Row],[Customer Type]]="Member"),-Ventes[[#This Row],[Prix_Vente]]*TX_Remise,0)</f>
        <v>0</v>
      </c>
      <c r="K927" s="2">
        <f>IF(AND(WEEKDAY(Ventes[[#This Row],[Sale_Date]],2)=7, Ventes[[#This Row],[Product_Price]]&gt;7), Ventes[[#This Row],[Prix_Vente]]*TauxMaj, 0)</f>
        <v>0</v>
      </c>
      <c r="L927" s="2">
        <f>SUM(Ventes[[#This Row],[Prix_Vente]:[Majoration]])</f>
        <v>73.56</v>
      </c>
      <c r="M927" s="2">
        <f xml:space="preserve"> Ventes[[#This Row],[Prix de Vente HT]]*Tx_TVA</f>
        <v>14.160300000000001</v>
      </c>
      <c r="N927" s="2">
        <f>+Ventes[[#This Row],[Prix de Vente HT]]+Ventes[[#This Row],[Montant TVA]]</f>
        <v>87.720300000000009</v>
      </c>
    </row>
    <row r="928" spans="1:14" s="32" customFormat="1">
      <c r="A928" s="32" t="str">
        <f>IF(Ventes[[#This Row],[Sale_Date]]=Ventes[[#This Row],[Sale_Date]],"ID_V "&amp;TEXT(B928,"YYYY MMDD")&amp;"-"&amp;TEXT(ROW(),"000"),"ID…")</f>
        <v>ID_V YYYY 07DD-928</v>
      </c>
      <c r="B928" s="33">
        <f t="shared" si="28"/>
        <v>45478</v>
      </c>
      <c r="C928" s="32" t="str">
        <f>_xlfn.XLOOKUP(Ventes[[#This Row],[Product_Name]],Tab_Produits[Product_Line],Tab_Produits[ID_Product],"Choisir Votre Produit")</f>
        <v>ID_P Hom 0003</v>
      </c>
      <c r="D928" s="34" t="s">
        <v>512</v>
      </c>
      <c r="E928" s="34" t="str">
        <f>+Tab_Clients[[#This Row],[Client_Name]]</f>
        <v>Deepak Chopra</v>
      </c>
      <c r="F928" s="34" t="str">
        <f>_xlfn.XLOOKUP(Ventes[[#This Row],[Client_Name]],Tab_Clients[Client_Name],Tab_Clients[Customer Type],"Nouveau")</f>
        <v>Member</v>
      </c>
      <c r="G928" s="35">
        <v>1</v>
      </c>
      <c r="H928" s="36">
        <f>_xlfn.XLOOKUP(Ventes[[#This Row],[Product_Name]],Tab_Produits[Product_Line],Tab_Produits[Coût_Unitaire],"0")</f>
        <v>73.56</v>
      </c>
      <c r="I928" s="37">
        <f t="shared" si="29"/>
        <v>73.56</v>
      </c>
      <c r="J928" s="37">
        <f>IF(AND(WORKDAY(Ventes[[#This Row],[Sale_Date]],2)&gt;=5,Ventes[[#This Row],[Quantity]]&gt;=7,+Ventes[[#This Row],[Customer Type]]="Member"),-Ventes[[#This Row],[Prix_Vente]]*TX_Remise,0)</f>
        <v>0</v>
      </c>
      <c r="K928" s="37">
        <f>IF(AND(WEEKDAY(Ventes[[#This Row],[Sale_Date]],2)=7, Ventes[[#This Row],[Product_Price]]&gt;7), Ventes[[#This Row],[Prix_Vente]]*TauxMaj, 0)</f>
        <v>0</v>
      </c>
      <c r="L928" s="37">
        <f>SUM(Ventes[[#This Row],[Prix_Vente]:[Majoration]])</f>
        <v>73.56</v>
      </c>
      <c r="M928" s="37">
        <f xml:space="preserve"> Ventes[[#This Row],[Prix de Vente HT]]*Tx_TVA</f>
        <v>14.160300000000001</v>
      </c>
      <c r="N928" s="37">
        <f>+Ventes[[#This Row],[Prix de Vente HT]]+Ventes[[#This Row],[Montant TVA]]</f>
        <v>87.720300000000009</v>
      </c>
    </row>
    <row r="929" spans="1:14">
      <c r="A929" t="str">
        <f>IF(Ventes[[#This Row],[Sale_Date]]=Ventes[[#This Row],[Sale_Date]],"ID_V "&amp;TEXT(B929,"YYYY MMDD")&amp;"-"&amp;TEXT(ROW(),"000"),"ID…")</f>
        <v>ID_V YYYY 07DD-929</v>
      </c>
      <c r="B929" s="26">
        <f t="shared" si="28"/>
        <v>45478</v>
      </c>
      <c r="C929" t="str">
        <f>_xlfn.XLOOKUP(Ventes[[#This Row],[Product_Name]],Tab_Produits[Product_Line],Tab_Produits[ID_Product],"Choisir Votre Produit")</f>
        <v>ID_P Hea 0001</v>
      </c>
      <c r="D929" s="27" t="s">
        <v>510</v>
      </c>
      <c r="E929" s="27" t="str">
        <f>+Tab_Clients[[#This Row],[Client_Name]]</f>
        <v>Lakshmi Gupta</v>
      </c>
      <c r="F929" s="27" t="str">
        <f>_xlfn.XLOOKUP(Ventes[[#This Row],[Client_Name]],Tab_Clients[Client_Name],Tab_Clients[Customer Type],"Nouveau")</f>
        <v>Member</v>
      </c>
      <c r="G929" s="28">
        <v>3</v>
      </c>
      <c r="H929" s="6">
        <f>_xlfn.XLOOKUP(Ventes[[#This Row],[Product_Name]],Tab_Produits[Product_Line],Tab_Produits[Coût_Unitaire],"0")</f>
        <v>74.69</v>
      </c>
      <c r="I929" s="2">
        <f t="shared" si="29"/>
        <v>224.07</v>
      </c>
      <c r="J929" s="2">
        <f>IF(AND(WORKDAY(Ventes[[#This Row],[Sale_Date]],2)&gt;=5,Ventes[[#This Row],[Quantity]]&gt;=7,+Ventes[[#This Row],[Customer Type]]="Member"),-Ventes[[#This Row],[Prix_Vente]]*TX_Remise,0)</f>
        <v>0</v>
      </c>
      <c r="K929" s="2">
        <f>IF(AND(WEEKDAY(Ventes[[#This Row],[Sale_Date]],2)=7, Ventes[[#This Row],[Product_Price]]&gt;7), Ventes[[#This Row],[Prix_Vente]]*TauxMaj, 0)</f>
        <v>0</v>
      </c>
      <c r="L929" s="2">
        <f>SUM(Ventes[[#This Row],[Prix_Vente]:[Majoration]])</f>
        <v>224.07</v>
      </c>
      <c r="M929" s="2">
        <f xml:space="preserve"> Ventes[[#This Row],[Prix de Vente HT]]*Tx_TVA</f>
        <v>43.133474999999997</v>
      </c>
      <c r="N929" s="2">
        <f>+Ventes[[#This Row],[Prix de Vente HT]]+Ventes[[#This Row],[Montant TVA]]</f>
        <v>267.20347499999997</v>
      </c>
    </row>
    <row r="930" spans="1:14">
      <c r="A930" t="str">
        <f>IF(Ventes[[#This Row],[Sale_Date]]=Ventes[[#This Row],[Sale_Date]],"ID_V "&amp;TEXT(B930,"YYYY MMDD")&amp;"-"&amp;TEXT(ROW(),"000"),"ID…")</f>
        <v>ID_V YYYY 07DD-930</v>
      </c>
      <c r="B930" s="26">
        <f t="shared" si="28"/>
        <v>45479</v>
      </c>
      <c r="C930" t="str">
        <f>_xlfn.XLOOKUP(Ventes[[#This Row],[Product_Name]],Tab_Produits[Product_Line],Tab_Produits[ID_Product],"Choisir Votre Produit")</f>
        <v>ID_P Foo 0004</v>
      </c>
      <c r="D930" s="27" t="s">
        <v>513</v>
      </c>
      <c r="E930" s="27" t="str">
        <f>+Tab_Clients[[#This Row],[Client_Name]]</f>
        <v>Kavya Das</v>
      </c>
      <c r="F930" s="27" t="str">
        <f>_xlfn.XLOOKUP(Ventes[[#This Row],[Client_Name]],Tab_Clients[Client_Name],Tab_Clients[Customer Type],"Nouveau")</f>
        <v>Member</v>
      </c>
      <c r="G930" s="28">
        <v>1</v>
      </c>
      <c r="H930" s="6">
        <f>_xlfn.XLOOKUP(Ventes[[#This Row],[Product_Name]],Tab_Produits[Product_Line],Tab_Produits[Coût_Unitaire],"0")</f>
        <v>54.84</v>
      </c>
      <c r="I930" s="2">
        <f t="shared" si="29"/>
        <v>54.84</v>
      </c>
      <c r="J930" s="2">
        <f>IF(AND(WORKDAY(Ventes[[#This Row],[Sale_Date]],2)&gt;=5,Ventes[[#This Row],[Quantity]]&gt;=7,+Ventes[[#This Row],[Customer Type]]="Member"),-Ventes[[#This Row],[Prix_Vente]]*TX_Remise,0)</f>
        <v>0</v>
      </c>
      <c r="K930" s="2">
        <f>IF(AND(WEEKDAY(Ventes[[#This Row],[Sale_Date]],2)=7, Ventes[[#This Row],[Product_Price]]&gt;7), Ventes[[#This Row],[Prix_Vente]]*TauxMaj, 0)</f>
        <v>0</v>
      </c>
      <c r="L930" s="2">
        <f>SUM(Ventes[[#This Row],[Prix_Vente]:[Majoration]])</f>
        <v>54.84</v>
      </c>
      <c r="M930" s="2">
        <f xml:space="preserve"> Ventes[[#This Row],[Prix de Vente HT]]*Tx_TVA</f>
        <v>10.556700000000001</v>
      </c>
      <c r="N930" s="2">
        <f>+Ventes[[#This Row],[Prix de Vente HT]]+Ventes[[#This Row],[Montant TVA]]</f>
        <v>65.39670000000001</v>
      </c>
    </row>
    <row r="931" spans="1:14">
      <c r="A931" t="str">
        <f>IF(Ventes[[#This Row],[Sale_Date]]=Ventes[[#This Row],[Sale_Date]],"ID_V "&amp;TEXT(B931,"YYYY MMDD")&amp;"-"&amp;TEXT(ROW(),"000"),"ID…")</f>
        <v>ID_V YYYY 07DD-931</v>
      </c>
      <c r="B931" s="26">
        <f t="shared" si="28"/>
        <v>45479</v>
      </c>
      <c r="C931" t="str">
        <f>_xlfn.XLOOKUP(Ventes[[#This Row],[Product_Name]],Tab_Produits[Product_Line],Tab_Produits[ID_Product],"Choisir Votre Produit")</f>
        <v>ID_P Hom 0003</v>
      </c>
      <c r="D931" s="27" t="s">
        <v>512</v>
      </c>
      <c r="E931" s="27" t="str">
        <f>+Tab_Clients[[#This Row],[Client_Name]]</f>
        <v>Aarav Banerjee</v>
      </c>
      <c r="F931" s="27" t="str">
        <f>_xlfn.XLOOKUP(Ventes[[#This Row],[Client_Name]],Tab_Clients[Client_Name],Tab_Clients[Customer Type],"Nouveau")</f>
        <v>Member</v>
      </c>
      <c r="G931" s="28">
        <v>1</v>
      </c>
      <c r="H931" s="6">
        <f>_xlfn.XLOOKUP(Ventes[[#This Row],[Product_Name]],Tab_Produits[Product_Line],Tab_Produits[Coût_Unitaire],"0")</f>
        <v>73.56</v>
      </c>
      <c r="I931" s="2">
        <f t="shared" si="29"/>
        <v>73.56</v>
      </c>
      <c r="J931" s="2">
        <f>IF(AND(WORKDAY(Ventes[[#This Row],[Sale_Date]],2)&gt;=5,Ventes[[#This Row],[Quantity]]&gt;=7,+Ventes[[#This Row],[Customer Type]]="Member"),-Ventes[[#This Row],[Prix_Vente]]*TX_Remise,0)</f>
        <v>0</v>
      </c>
      <c r="K931" s="2">
        <f>IF(AND(WEEKDAY(Ventes[[#This Row],[Sale_Date]],2)=7, Ventes[[#This Row],[Product_Price]]&gt;7), Ventes[[#This Row],[Prix_Vente]]*TauxMaj, 0)</f>
        <v>0</v>
      </c>
      <c r="L931" s="2">
        <f>SUM(Ventes[[#This Row],[Prix_Vente]:[Majoration]])</f>
        <v>73.56</v>
      </c>
      <c r="M931" s="2">
        <f xml:space="preserve"> Ventes[[#This Row],[Prix de Vente HT]]*Tx_TVA</f>
        <v>14.160300000000001</v>
      </c>
      <c r="N931" s="2">
        <f>+Ventes[[#This Row],[Prix de Vente HT]]+Ventes[[#This Row],[Montant TVA]]</f>
        <v>87.720300000000009</v>
      </c>
    </row>
    <row r="932" spans="1:14">
      <c r="A932" t="str">
        <f>IF(Ventes[[#This Row],[Sale_Date]]=Ventes[[#This Row],[Sale_Date]],"ID_V "&amp;TEXT(B932,"YYYY MMDD")&amp;"-"&amp;TEXT(ROW(),"000"),"ID…")</f>
        <v>ID_V YYYY 07DD-932</v>
      </c>
      <c r="B932" s="26">
        <f t="shared" si="28"/>
        <v>45479</v>
      </c>
      <c r="C932" t="str">
        <f>_xlfn.XLOOKUP(Ventes[[#This Row],[Product_Name]],Tab_Produits[Product_Line],Tab_Produits[ID_Product],"Choisir Votre Produit")</f>
        <v>ID_P Hom 0003</v>
      </c>
      <c r="D932" s="27" t="s">
        <v>512</v>
      </c>
      <c r="E932" s="27" t="str">
        <f>+Tab_Clients[[#This Row],[Client_Name]]</f>
        <v>Priya Mukherjee</v>
      </c>
      <c r="F932" s="27" t="str">
        <f>_xlfn.XLOOKUP(Ventes[[#This Row],[Client_Name]],Tab_Clients[Client_Name],Tab_Clients[Customer Type],"Nouveau")</f>
        <v>Member</v>
      </c>
      <c r="G932" s="28">
        <v>7</v>
      </c>
      <c r="H932" s="6">
        <f>_xlfn.XLOOKUP(Ventes[[#This Row],[Product_Name]],Tab_Produits[Product_Line],Tab_Produits[Coût_Unitaire],"0")</f>
        <v>73.56</v>
      </c>
      <c r="I932" s="2">
        <f t="shared" si="29"/>
        <v>514.92000000000007</v>
      </c>
      <c r="J932" s="2">
        <f>IF(AND(WORKDAY(Ventes[[#This Row],[Sale_Date]],2)&gt;=5,Ventes[[#This Row],[Quantity]]&gt;=7,+Ventes[[#This Row],[Customer Type]]="Member"),-Ventes[[#This Row],[Prix_Vente]]*TX_Remise,0)</f>
        <v>-128.73000000000002</v>
      </c>
      <c r="K932" s="2">
        <f>IF(AND(WEEKDAY(Ventes[[#This Row],[Sale_Date]],2)=7, Ventes[[#This Row],[Product_Price]]&gt;7), Ventes[[#This Row],[Prix_Vente]]*TauxMaj, 0)</f>
        <v>0</v>
      </c>
      <c r="L932" s="2">
        <f>SUM(Ventes[[#This Row],[Prix_Vente]:[Majoration]])</f>
        <v>386.19000000000005</v>
      </c>
      <c r="M932" s="2">
        <f xml:space="preserve"> Ventes[[#This Row],[Prix de Vente HT]]*Tx_TVA</f>
        <v>74.341575000000006</v>
      </c>
      <c r="N932" s="2">
        <f>+Ventes[[#This Row],[Prix de Vente HT]]+Ventes[[#This Row],[Montant TVA]]</f>
        <v>460.53157500000009</v>
      </c>
    </row>
    <row r="933" spans="1:14">
      <c r="A933" t="str">
        <f>IF(Ventes[[#This Row],[Sale_Date]]=Ventes[[#This Row],[Sale_Date]],"ID_V "&amp;TEXT(B933,"YYYY MMDD")&amp;"-"&amp;TEXT(ROW(),"000"),"ID…")</f>
        <v>ID_V YYYY 07DD-933</v>
      </c>
      <c r="B933" s="26">
        <f t="shared" si="28"/>
        <v>45479</v>
      </c>
      <c r="C933" t="str">
        <f>_xlfn.XLOOKUP(Ventes[[#This Row],[Product_Name]],Tab_Produits[Product_Line],Tab_Produits[ID_Product],"Choisir Votre Produit")</f>
        <v>ID_P Hea 0001</v>
      </c>
      <c r="D933" s="27" t="s">
        <v>510</v>
      </c>
      <c r="E933" s="27" t="str">
        <f>+Tab_Clients[[#This Row],[Client_Name]]</f>
        <v>Amit Joshi</v>
      </c>
      <c r="F933" s="27" t="str">
        <f>_xlfn.XLOOKUP(Ventes[[#This Row],[Client_Name]],Tab_Clients[Client_Name],Tab_Clients[Customer Type],"Nouveau")</f>
        <v>Normal</v>
      </c>
      <c r="G933" s="28">
        <v>8</v>
      </c>
      <c r="H933" s="6">
        <f>_xlfn.XLOOKUP(Ventes[[#This Row],[Product_Name]],Tab_Produits[Product_Line],Tab_Produits[Coût_Unitaire],"0")</f>
        <v>74.69</v>
      </c>
      <c r="I933" s="2">
        <f t="shared" si="29"/>
        <v>597.52</v>
      </c>
      <c r="J933" s="2">
        <f>IF(AND(WORKDAY(Ventes[[#This Row],[Sale_Date]],2)&gt;=5,Ventes[[#This Row],[Quantity]]&gt;=7,+Ventes[[#This Row],[Customer Type]]="Member"),-Ventes[[#This Row],[Prix_Vente]]*TX_Remise,0)</f>
        <v>0</v>
      </c>
      <c r="K933" s="2">
        <f>IF(AND(WEEKDAY(Ventes[[#This Row],[Sale_Date]],2)=7, Ventes[[#This Row],[Product_Price]]&gt;7), Ventes[[#This Row],[Prix_Vente]]*TauxMaj, 0)</f>
        <v>0</v>
      </c>
      <c r="L933" s="2">
        <f>SUM(Ventes[[#This Row],[Prix_Vente]:[Majoration]])</f>
        <v>597.52</v>
      </c>
      <c r="M933" s="2">
        <f xml:space="preserve"> Ventes[[#This Row],[Prix de Vente HT]]*Tx_TVA</f>
        <v>115.0226</v>
      </c>
      <c r="N933" s="2">
        <f>+Ventes[[#This Row],[Prix de Vente HT]]+Ventes[[#This Row],[Montant TVA]]</f>
        <v>712.54259999999999</v>
      </c>
    </row>
    <row r="934" spans="1:14">
      <c r="A934" t="str">
        <f>IF(Ventes[[#This Row],[Sale_Date]]=Ventes[[#This Row],[Sale_Date]],"ID_V "&amp;TEXT(B934,"YYYY MMDD")&amp;"-"&amp;TEXT(ROW(),"000"),"ID…")</f>
        <v>ID_V YYYY 07DD-934</v>
      </c>
      <c r="B934" s="26">
        <f t="shared" si="28"/>
        <v>45480</v>
      </c>
      <c r="C934" t="str">
        <f>_xlfn.XLOOKUP(Ventes[[#This Row],[Product_Name]],Tab_Produits[Product_Line],Tab_Produits[ID_Product],"Choisir Votre Produit")</f>
        <v>ID_P Foo 0004</v>
      </c>
      <c r="D934" s="27" t="s">
        <v>513</v>
      </c>
      <c r="E934" s="27" t="str">
        <f>+Tab_Clients[[#This Row],[Client_Name]]</f>
        <v>Sita Kapoor</v>
      </c>
      <c r="F934" s="27" t="str">
        <f>_xlfn.XLOOKUP(Ventes[[#This Row],[Client_Name]],Tab_Clients[Client_Name],Tab_Clients[Customer Type],"Nouveau")</f>
        <v>Member</v>
      </c>
      <c r="G934" s="28">
        <v>6</v>
      </c>
      <c r="H934" s="6">
        <f>_xlfn.XLOOKUP(Ventes[[#This Row],[Product_Name]],Tab_Produits[Product_Line],Tab_Produits[Coût_Unitaire],"0")</f>
        <v>54.84</v>
      </c>
      <c r="I934" s="2">
        <f t="shared" si="29"/>
        <v>329.04</v>
      </c>
      <c r="J934" s="2">
        <f>IF(AND(WORKDAY(Ventes[[#This Row],[Sale_Date]],2)&gt;=5,Ventes[[#This Row],[Quantity]]&gt;=7,+Ventes[[#This Row],[Customer Type]]="Member"),-Ventes[[#This Row],[Prix_Vente]]*TX_Remise,0)</f>
        <v>0</v>
      </c>
      <c r="K934" s="2">
        <f>IF(AND(WEEKDAY(Ventes[[#This Row],[Sale_Date]],2)=7, Ventes[[#This Row],[Product_Price]]&gt;7), Ventes[[#This Row],[Prix_Vente]]*TauxMaj, 0)</f>
        <v>6.5808000000000009</v>
      </c>
      <c r="L934" s="2">
        <f>SUM(Ventes[[#This Row],[Prix_Vente]:[Majoration]])</f>
        <v>335.62080000000003</v>
      </c>
      <c r="M934" s="2">
        <f xml:space="preserve"> Ventes[[#This Row],[Prix de Vente HT]]*Tx_TVA</f>
        <v>64.607004000000003</v>
      </c>
      <c r="N934" s="2">
        <f>+Ventes[[#This Row],[Prix de Vente HT]]+Ventes[[#This Row],[Montant TVA]]</f>
        <v>400.22780400000005</v>
      </c>
    </row>
    <row r="935" spans="1:14">
      <c r="A935" t="str">
        <f>IF(Ventes[[#This Row],[Sale_Date]]=Ventes[[#This Row],[Sale_Date]],"ID_V "&amp;TEXT(B935,"YYYY MMDD")&amp;"-"&amp;TEXT(ROW(),"000"),"ID…")</f>
        <v>ID_V YYYY 07DD-935</v>
      </c>
      <c r="B935" s="26">
        <f t="shared" si="28"/>
        <v>45480</v>
      </c>
      <c r="C935" t="str">
        <f>_xlfn.XLOOKUP(Ventes[[#This Row],[Product_Name]],Tab_Produits[Product_Line],Tab_Produits[ID_Product],"Choisir Votre Produit")</f>
        <v>ID_P Hom 0003</v>
      </c>
      <c r="D935" s="27" t="s">
        <v>512</v>
      </c>
      <c r="E935" s="27" t="str">
        <f>+Tab_Clients[[#This Row],[Client_Name]]</f>
        <v>Pooja Agarwal</v>
      </c>
      <c r="F935" s="27" t="str">
        <f>_xlfn.XLOOKUP(Ventes[[#This Row],[Client_Name]],Tab_Clients[Client_Name],Tab_Clients[Customer Type],"Nouveau")</f>
        <v>Member</v>
      </c>
      <c r="G935" s="28">
        <v>2</v>
      </c>
      <c r="H935" s="6">
        <f>_xlfn.XLOOKUP(Ventes[[#This Row],[Product_Name]],Tab_Produits[Product_Line],Tab_Produits[Coût_Unitaire],"0")</f>
        <v>73.56</v>
      </c>
      <c r="I935" s="2">
        <f t="shared" si="29"/>
        <v>147.12</v>
      </c>
      <c r="J935" s="2">
        <f>IF(AND(WORKDAY(Ventes[[#This Row],[Sale_Date]],2)&gt;=5,Ventes[[#This Row],[Quantity]]&gt;=7,+Ventes[[#This Row],[Customer Type]]="Member"),-Ventes[[#This Row],[Prix_Vente]]*TX_Remise,0)</f>
        <v>0</v>
      </c>
      <c r="K935" s="2">
        <f>IF(AND(WEEKDAY(Ventes[[#This Row],[Sale_Date]],2)=7, Ventes[[#This Row],[Product_Price]]&gt;7), Ventes[[#This Row],[Prix_Vente]]*TauxMaj, 0)</f>
        <v>2.9424000000000001</v>
      </c>
      <c r="L935" s="2">
        <f>SUM(Ventes[[#This Row],[Prix_Vente]:[Majoration]])</f>
        <v>150.0624</v>
      </c>
      <c r="M935" s="2">
        <f xml:space="preserve"> Ventes[[#This Row],[Prix de Vente HT]]*Tx_TVA</f>
        <v>28.887011999999999</v>
      </c>
      <c r="N935" s="2">
        <f>+Ventes[[#This Row],[Prix de Vente HT]]+Ventes[[#This Row],[Montant TVA]]</f>
        <v>178.949412</v>
      </c>
    </row>
    <row r="936" spans="1:14">
      <c r="A936" t="str">
        <f>IF(Ventes[[#This Row],[Sale_Date]]=Ventes[[#This Row],[Sale_Date]],"ID_V "&amp;TEXT(B936,"YYYY MMDD")&amp;"-"&amp;TEXT(ROW(),"000"),"ID…")</f>
        <v>ID_V YYYY 07DD-936</v>
      </c>
      <c r="B936" s="26">
        <f t="shared" si="28"/>
        <v>45480</v>
      </c>
      <c r="C936" t="str">
        <f>_xlfn.XLOOKUP(Ventes[[#This Row],[Product_Name]],Tab_Produits[Product_Line],Tab_Produits[ID_Product],"Choisir Votre Produit")</f>
        <v>ID_P Hom 0003</v>
      </c>
      <c r="D936" s="27" t="s">
        <v>512</v>
      </c>
      <c r="E936" s="27" t="str">
        <f>+Tab_Clients[[#This Row],[Client_Name]]</f>
        <v>Anil Iyer</v>
      </c>
      <c r="F936" s="27" t="str">
        <f>_xlfn.XLOOKUP(Ventes[[#This Row],[Client_Name]],Tab_Clients[Client_Name],Tab_Clients[Customer Type],"Nouveau")</f>
        <v>Member</v>
      </c>
      <c r="G936" s="28">
        <v>3</v>
      </c>
      <c r="H936" s="6">
        <f>_xlfn.XLOOKUP(Ventes[[#This Row],[Product_Name]],Tab_Produits[Product_Line],Tab_Produits[Coût_Unitaire],"0")</f>
        <v>73.56</v>
      </c>
      <c r="I936" s="2">
        <f t="shared" si="29"/>
        <v>220.68</v>
      </c>
      <c r="J936" s="2">
        <f>IF(AND(WORKDAY(Ventes[[#This Row],[Sale_Date]],2)&gt;=5,Ventes[[#This Row],[Quantity]]&gt;=7,+Ventes[[#This Row],[Customer Type]]="Member"),-Ventes[[#This Row],[Prix_Vente]]*TX_Remise,0)</f>
        <v>0</v>
      </c>
      <c r="K936" s="2">
        <f>IF(AND(WEEKDAY(Ventes[[#This Row],[Sale_Date]],2)=7, Ventes[[#This Row],[Product_Price]]&gt;7), Ventes[[#This Row],[Prix_Vente]]*TauxMaj, 0)</f>
        <v>4.4136000000000006</v>
      </c>
      <c r="L936" s="2">
        <f>SUM(Ventes[[#This Row],[Prix_Vente]:[Majoration]])</f>
        <v>225.09360000000001</v>
      </c>
      <c r="M936" s="2">
        <f xml:space="preserve"> Ventes[[#This Row],[Prix de Vente HT]]*Tx_TVA</f>
        <v>43.330518000000005</v>
      </c>
      <c r="N936" s="2">
        <f>+Ventes[[#This Row],[Prix de Vente HT]]+Ventes[[#This Row],[Montant TVA]]</f>
        <v>268.42411800000002</v>
      </c>
    </row>
    <row r="937" spans="1:14">
      <c r="A937" t="str">
        <f>IF(Ventes[[#This Row],[Sale_Date]]=Ventes[[#This Row],[Sale_Date]],"ID_V "&amp;TEXT(B937,"YYYY MMDD")&amp;"-"&amp;TEXT(ROW(),"000"),"ID…")</f>
        <v>ID_V YYYY 07DD-937</v>
      </c>
      <c r="B937" s="26">
        <f t="shared" si="28"/>
        <v>45480</v>
      </c>
      <c r="C937" t="str">
        <f>_xlfn.XLOOKUP(Ventes[[#This Row],[Product_Name]],Tab_Produits[Product_Line],Tab_Produits[ID_Product],"Choisir Votre Produit")</f>
        <v>ID_P Hea 0001</v>
      </c>
      <c r="D937" s="27" t="s">
        <v>510</v>
      </c>
      <c r="E937" s="27" t="str">
        <f>+Tab_Clients[[#This Row],[Client_Name]]</f>
        <v>Kavya Kapoor</v>
      </c>
      <c r="F937" s="27" t="str">
        <f>_xlfn.XLOOKUP(Ventes[[#This Row],[Client_Name]],Tab_Clients[Client_Name],Tab_Clients[Customer Type],"Nouveau")</f>
        <v>Member</v>
      </c>
      <c r="G937" s="28">
        <v>8</v>
      </c>
      <c r="H937" s="6">
        <f>_xlfn.XLOOKUP(Ventes[[#This Row],[Product_Name]],Tab_Produits[Product_Line],Tab_Produits[Coût_Unitaire],"0")</f>
        <v>74.69</v>
      </c>
      <c r="I937" s="2">
        <f t="shared" si="29"/>
        <v>597.52</v>
      </c>
      <c r="J937" s="2">
        <f>IF(AND(WORKDAY(Ventes[[#This Row],[Sale_Date]],2)&gt;=5,Ventes[[#This Row],[Quantity]]&gt;=7,+Ventes[[#This Row],[Customer Type]]="Member"),-Ventes[[#This Row],[Prix_Vente]]*TX_Remise,0)</f>
        <v>-149.38</v>
      </c>
      <c r="K937" s="2">
        <f>IF(AND(WEEKDAY(Ventes[[#This Row],[Sale_Date]],2)=7, Ventes[[#This Row],[Product_Price]]&gt;7), Ventes[[#This Row],[Prix_Vente]]*TauxMaj, 0)</f>
        <v>11.9504</v>
      </c>
      <c r="L937" s="2">
        <f>SUM(Ventes[[#This Row],[Prix_Vente]:[Majoration]])</f>
        <v>460.09039999999999</v>
      </c>
      <c r="M937" s="2">
        <f xml:space="preserve"> Ventes[[#This Row],[Prix de Vente HT]]*Tx_TVA</f>
        <v>88.567402000000001</v>
      </c>
      <c r="N937" s="2">
        <f>+Ventes[[#This Row],[Prix de Vente HT]]+Ventes[[#This Row],[Montant TVA]]</f>
        <v>548.65780199999995</v>
      </c>
    </row>
    <row r="938" spans="1:14">
      <c r="A938" t="str">
        <f>IF(Ventes[[#This Row],[Sale_Date]]=Ventes[[#This Row],[Sale_Date]],"ID_V "&amp;TEXT(B938,"YYYY MMDD")&amp;"-"&amp;TEXT(ROW(),"000"),"ID…")</f>
        <v>ID_V YYYY 07DD-938</v>
      </c>
      <c r="B938" s="26">
        <f t="shared" si="28"/>
        <v>45481</v>
      </c>
      <c r="C938" t="str">
        <f>_xlfn.XLOOKUP(Ventes[[#This Row],[Product_Name]],Tab_Produits[Product_Line],Tab_Produits[ID_Product],"Choisir Votre Produit")</f>
        <v>ID_P Foo 0004</v>
      </c>
      <c r="D938" s="27" t="s">
        <v>513</v>
      </c>
      <c r="E938" s="27" t="str">
        <f>+Tab_Clients[[#This Row],[Client_Name]]</f>
        <v>Priya Sharma</v>
      </c>
      <c r="F938" s="27" t="str">
        <f>_xlfn.XLOOKUP(Ventes[[#This Row],[Client_Name]],Tab_Clients[Client_Name],Tab_Clients[Customer Type],"Nouveau")</f>
        <v>Member</v>
      </c>
      <c r="G938" s="28">
        <v>3</v>
      </c>
      <c r="H938" s="6">
        <f>_xlfn.XLOOKUP(Ventes[[#This Row],[Product_Name]],Tab_Produits[Product_Line],Tab_Produits[Coût_Unitaire],"0")</f>
        <v>54.84</v>
      </c>
      <c r="I938" s="2">
        <f t="shared" si="29"/>
        <v>164.52</v>
      </c>
      <c r="J938" s="2">
        <f>IF(AND(WORKDAY(Ventes[[#This Row],[Sale_Date]],2)&gt;=5,Ventes[[#This Row],[Quantity]]&gt;=7,+Ventes[[#This Row],[Customer Type]]="Member"),-Ventes[[#This Row],[Prix_Vente]]*TX_Remise,0)</f>
        <v>0</v>
      </c>
      <c r="K938" s="2">
        <f>IF(AND(WEEKDAY(Ventes[[#This Row],[Sale_Date]],2)=7, Ventes[[#This Row],[Product_Price]]&gt;7), Ventes[[#This Row],[Prix_Vente]]*TauxMaj, 0)</f>
        <v>0</v>
      </c>
      <c r="L938" s="2">
        <f>SUM(Ventes[[#This Row],[Prix_Vente]:[Majoration]])</f>
        <v>164.52</v>
      </c>
      <c r="M938" s="2">
        <f xml:space="preserve"> Ventes[[#This Row],[Prix de Vente HT]]*Tx_TVA</f>
        <v>31.670100000000001</v>
      </c>
      <c r="N938" s="2">
        <f>+Ventes[[#This Row],[Prix de Vente HT]]+Ventes[[#This Row],[Montant TVA]]</f>
        <v>196.1901</v>
      </c>
    </row>
    <row r="939" spans="1:14">
      <c r="A939" t="str">
        <f>IF(Ventes[[#This Row],[Sale_Date]]=Ventes[[#This Row],[Sale_Date]],"ID_V "&amp;TEXT(B939,"YYYY MMDD")&amp;"-"&amp;TEXT(ROW(),"000"),"ID…")</f>
        <v>ID_V YYYY 07DD-939</v>
      </c>
      <c r="B939" s="26">
        <f t="shared" si="28"/>
        <v>45481</v>
      </c>
      <c r="C939" t="str">
        <f>_xlfn.XLOOKUP(Ventes[[#This Row],[Product_Name]],Tab_Produits[Product_Line],Tab_Produits[ID_Product],"Choisir Votre Produit")</f>
        <v>ID_P Hom 0003</v>
      </c>
      <c r="D939" s="27" t="s">
        <v>512</v>
      </c>
      <c r="E939" s="27" t="str">
        <f>+Tab_Clients[[#This Row],[Client_Name]]</f>
        <v>Krishna Nair</v>
      </c>
      <c r="F939" s="27" t="str">
        <f>_xlfn.XLOOKUP(Ventes[[#This Row],[Client_Name]],Tab_Clients[Client_Name],Tab_Clients[Customer Type],"Nouveau")</f>
        <v>Normal</v>
      </c>
      <c r="G939" s="28">
        <v>4</v>
      </c>
      <c r="H939" s="6">
        <f>_xlfn.XLOOKUP(Ventes[[#This Row],[Product_Name]],Tab_Produits[Product_Line],Tab_Produits[Coût_Unitaire],"0")</f>
        <v>73.56</v>
      </c>
      <c r="I939" s="2">
        <f t="shared" si="29"/>
        <v>294.24</v>
      </c>
      <c r="J939" s="2">
        <f>IF(AND(WORKDAY(Ventes[[#This Row],[Sale_Date]],2)&gt;=5,Ventes[[#This Row],[Quantity]]&gt;=7,+Ventes[[#This Row],[Customer Type]]="Member"),-Ventes[[#This Row],[Prix_Vente]]*TX_Remise,0)</f>
        <v>0</v>
      </c>
      <c r="K939" s="2">
        <f>IF(AND(WEEKDAY(Ventes[[#This Row],[Sale_Date]],2)=7, Ventes[[#This Row],[Product_Price]]&gt;7), Ventes[[#This Row],[Prix_Vente]]*TauxMaj, 0)</f>
        <v>0</v>
      </c>
      <c r="L939" s="2">
        <f>SUM(Ventes[[#This Row],[Prix_Vente]:[Majoration]])</f>
        <v>294.24</v>
      </c>
      <c r="M939" s="2">
        <f xml:space="preserve"> Ventes[[#This Row],[Prix de Vente HT]]*Tx_TVA</f>
        <v>56.641200000000005</v>
      </c>
      <c r="N939" s="2">
        <f>+Ventes[[#This Row],[Prix de Vente HT]]+Ventes[[#This Row],[Montant TVA]]</f>
        <v>350.88120000000004</v>
      </c>
    </row>
    <row r="940" spans="1:14">
      <c r="A940" t="str">
        <f>IF(Ventes[[#This Row],[Sale_Date]]=Ventes[[#This Row],[Sale_Date]],"ID_V "&amp;TEXT(B940,"YYYY MMDD")&amp;"-"&amp;TEXT(ROW(),"000"),"ID…")</f>
        <v>ID_V YYYY 07DD-940</v>
      </c>
      <c r="B940" s="26">
        <f t="shared" si="28"/>
        <v>45481</v>
      </c>
      <c r="C940" t="str">
        <f>_xlfn.XLOOKUP(Ventes[[#This Row],[Product_Name]],Tab_Produits[Product_Line],Tab_Produits[ID_Product],"Choisir Votre Produit")</f>
        <v>ID_P Hom 0003</v>
      </c>
      <c r="D940" s="27" t="s">
        <v>512</v>
      </c>
      <c r="E940" s="27" t="str">
        <f>+Tab_Clients[[#This Row],[Client_Name]]</f>
        <v>Nikhil Agarwal</v>
      </c>
      <c r="F940" s="27" t="str">
        <f>_xlfn.XLOOKUP(Ventes[[#This Row],[Client_Name]],Tab_Clients[Client_Name],Tab_Clients[Customer Type],"Nouveau")</f>
        <v>Normal</v>
      </c>
      <c r="G940" s="28">
        <v>7</v>
      </c>
      <c r="H940" s="6">
        <f>_xlfn.XLOOKUP(Ventes[[#This Row],[Product_Name]],Tab_Produits[Product_Line],Tab_Produits[Coût_Unitaire],"0")</f>
        <v>73.56</v>
      </c>
      <c r="I940" s="2">
        <f t="shared" si="29"/>
        <v>514.92000000000007</v>
      </c>
      <c r="J940" s="2">
        <f>IF(AND(WORKDAY(Ventes[[#This Row],[Sale_Date]],2)&gt;=5,Ventes[[#This Row],[Quantity]]&gt;=7,+Ventes[[#This Row],[Customer Type]]="Member"),-Ventes[[#This Row],[Prix_Vente]]*TX_Remise,0)</f>
        <v>0</v>
      </c>
      <c r="K940" s="2">
        <f>IF(AND(WEEKDAY(Ventes[[#This Row],[Sale_Date]],2)=7, Ventes[[#This Row],[Product_Price]]&gt;7), Ventes[[#This Row],[Prix_Vente]]*TauxMaj, 0)</f>
        <v>0</v>
      </c>
      <c r="L940" s="2">
        <f>SUM(Ventes[[#This Row],[Prix_Vente]:[Majoration]])</f>
        <v>514.92000000000007</v>
      </c>
      <c r="M940" s="2">
        <f xml:space="preserve"> Ventes[[#This Row],[Prix de Vente HT]]*Tx_TVA</f>
        <v>99.122100000000017</v>
      </c>
      <c r="N940" s="2">
        <f>+Ventes[[#This Row],[Prix de Vente HT]]+Ventes[[#This Row],[Montant TVA]]</f>
        <v>614.04210000000012</v>
      </c>
    </row>
    <row r="941" spans="1:14">
      <c r="A941" t="str">
        <f>IF(Ventes[[#This Row],[Sale_Date]]=Ventes[[#This Row],[Sale_Date]],"ID_V "&amp;TEXT(B941,"YYYY MMDD")&amp;"-"&amp;TEXT(ROW(),"000"),"ID…")</f>
        <v>ID_V YYYY 07DD-941</v>
      </c>
      <c r="B941" s="26">
        <f t="shared" si="28"/>
        <v>45481</v>
      </c>
      <c r="C941" t="str">
        <f>_xlfn.XLOOKUP(Ventes[[#This Row],[Product_Name]],Tab_Produits[Product_Line],Tab_Produits[ID_Product],"Choisir Votre Produit")</f>
        <v>ID_P Hea 0001</v>
      </c>
      <c r="D941" s="27" t="s">
        <v>510</v>
      </c>
      <c r="E941" s="27" t="str">
        <f>+Tab_Clients[[#This Row],[Client_Name]]</f>
        <v>Deepak Verma</v>
      </c>
      <c r="F941" s="27" t="str">
        <f>_xlfn.XLOOKUP(Ventes[[#This Row],[Client_Name]],Tab_Clients[Client_Name],Tab_Clients[Customer Type],"Nouveau")</f>
        <v>Normal</v>
      </c>
      <c r="G941" s="28">
        <v>1</v>
      </c>
      <c r="H941" s="6">
        <f>_xlfn.XLOOKUP(Ventes[[#This Row],[Product_Name]],Tab_Produits[Product_Line],Tab_Produits[Coût_Unitaire],"0")</f>
        <v>74.69</v>
      </c>
      <c r="I941" s="2">
        <f t="shared" si="29"/>
        <v>74.69</v>
      </c>
      <c r="J941" s="2">
        <f>IF(AND(WORKDAY(Ventes[[#This Row],[Sale_Date]],2)&gt;=5,Ventes[[#This Row],[Quantity]]&gt;=7,+Ventes[[#This Row],[Customer Type]]="Member"),-Ventes[[#This Row],[Prix_Vente]]*TX_Remise,0)</f>
        <v>0</v>
      </c>
      <c r="K941" s="2">
        <f>IF(AND(WEEKDAY(Ventes[[#This Row],[Sale_Date]],2)=7, Ventes[[#This Row],[Product_Price]]&gt;7), Ventes[[#This Row],[Prix_Vente]]*TauxMaj, 0)</f>
        <v>0</v>
      </c>
      <c r="L941" s="2">
        <f>SUM(Ventes[[#This Row],[Prix_Vente]:[Majoration]])</f>
        <v>74.69</v>
      </c>
      <c r="M941" s="2">
        <f xml:space="preserve"> Ventes[[#This Row],[Prix de Vente HT]]*Tx_TVA</f>
        <v>14.377825</v>
      </c>
      <c r="N941" s="2">
        <f>+Ventes[[#This Row],[Prix de Vente HT]]+Ventes[[#This Row],[Montant TVA]]</f>
        <v>89.067824999999999</v>
      </c>
    </row>
    <row r="942" spans="1:14">
      <c r="A942" t="str">
        <f>IF(Ventes[[#This Row],[Sale_Date]]=Ventes[[#This Row],[Sale_Date]],"ID_V "&amp;TEXT(B942,"YYYY MMDD")&amp;"-"&amp;TEXT(ROW(),"000"),"ID…")</f>
        <v>ID_V YYYY 07DD-942</v>
      </c>
      <c r="B942" s="26">
        <f t="shared" si="28"/>
        <v>45482</v>
      </c>
      <c r="C942" t="str">
        <f>_xlfn.XLOOKUP(Ventes[[#This Row],[Product_Name]],Tab_Produits[Product_Line],Tab_Produits[ID_Product],"Choisir Votre Produit")</f>
        <v>ID_P Foo 0004</v>
      </c>
      <c r="D942" s="27" t="s">
        <v>513</v>
      </c>
      <c r="E942" s="27" t="str">
        <f>+Tab_Clients[[#This Row],[Client_Name]]</f>
        <v>Nikhil Das</v>
      </c>
      <c r="F942" s="27" t="str">
        <f>_xlfn.XLOOKUP(Ventes[[#This Row],[Client_Name]],Tab_Clients[Client_Name],Tab_Clients[Customer Type],"Nouveau")</f>
        <v>Member</v>
      </c>
      <c r="G942" s="28">
        <v>6</v>
      </c>
      <c r="H942" s="6">
        <f>_xlfn.XLOOKUP(Ventes[[#This Row],[Product_Name]],Tab_Produits[Product_Line],Tab_Produits[Coût_Unitaire],"0")</f>
        <v>54.84</v>
      </c>
      <c r="I942" s="2">
        <f t="shared" si="29"/>
        <v>329.04</v>
      </c>
      <c r="J942" s="2">
        <f>IF(AND(WORKDAY(Ventes[[#This Row],[Sale_Date]],2)&gt;=5,Ventes[[#This Row],[Quantity]]&gt;=7,+Ventes[[#This Row],[Customer Type]]="Member"),-Ventes[[#This Row],[Prix_Vente]]*TX_Remise,0)</f>
        <v>0</v>
      </c>
      <c r="K942" s="2">
        <f>IF(AND(WEEKDAY(Ventes[[#This Row],[Sale_Date]],2)=7, Ventes[[#This Row],[Product_Price]]&gt;7), Ventes[[#This Row],[Prix_Vente]]*TauxMaj, 0)</f>
        <v>0</v>
      </c>
      <c r="L942" s="2">
        <f>SUM(Ventes[[#This Row],[Prix_Vente]:[Majoration]])</f>
        <v>329.04</v>
      </c>
      <c r="M942" s="2">
        <f xml:space="preserve"> Ventes[[#This Row],[Prix de Vente HT]]*Tx_TVA</f>
        <v>63.340200000000003</v>
      </c>
      <c r="N942" s="2">
        <f>+Ventes[[#This Row],[Prix de Vente HT]]+Ventes[[#This Row],[Montant TVA]]</f>
        <v>392.3802</v>
      </c>
    </row>
    <row r="943" spans="1:14">
      <c r="A943" t="str">
        <f>IF(Ventes[[#This Row],[Sale_Date]]=Ventes[[#This Row],[Sale_Date]],"ID_V "&amp;TEXT(B943,"YYYY MMDD")&amp;"-"&amp;TEXT(ROW(),"000"),"ID…")</f>
        <v>ID_V YYYY 07DD-943</v>
      </c>
      <c r="B943" s="26">
        <f t="shared" si="28"/>
        <v>45482</v>
      </c>
      <c r="C943" t="str">
        <f>_xlfn.XLOOKUP(Ventes[[#This Row],[Product_Name]],Tab_Produits[Product_Line],Tab_Produits[ID_Product],"Choisir Votre Produit")</f>
        <v>ID_P Hom 0003</v>
      </c>
      <c r="D943" s="27" t="s">
        <v>512</v>
      </c>
      <c r="E943" s="27" t="str">
        <f>+Tab_Clients[[#This Row],[Client_Name]]</f>
        <v>Aditya Rao</v>
      </c>
      <c r="F943" s="27" t="str">
        <f>_xlfn.XLOOKUP(Ventes[[#This Row],[Client_Name]],Tab_Clients[Client_Name],Tab_Clients[Customer Type],"Nouveau")</f>
        <v>Normal</v>
      </c>
      <c r="G943" s="28">
        <v>4</v>
      </c>
      <c r="H943" s="6">
        <f>_xlfn.XLOOKUP(Ventes[[#This Row],[Product_Name]],Tab_Produits[Product_Line],Tab_Produits[Coût_Unitaire],"0")</f>
        <v>73.56</v>
      </c>
      <c r="I943" s="2">
        <f t="shared" si="29"/>
        <v>294.24</v>
      </c>
      <c r="J943" s="2">
        <f>IF(AND(WORKDAY(Ventes[[#This Row],[Sale_Date]],2)&gt;=5,Ventes[[#This Row],[Quantity]]&gt;=7,+Ventes[[#This Row],[Customer Type]]="Member"),-Ventes[[#This Row],[Prix_Vente]]*TX_Remise,0)</f>
        <v>0</v>
      </c>
      <c r="K943" s="2">
        <f>IF(AND(WEEKDAY(Ventes[[#This Row],[Sale_Date]],2)=7, Ventes[[#This Row],[Product_Price]]&gt;7), Ventes[[#This Row],[Prix_Vente]]*TauxMaj, 0)</f>
        <v>0</v>
      </c>
      <c r="L943" s="2">
        <f>SUM(Ventes[[#This Row],[Prix_Vente]:[Majoration]])</f>
        <v>294.24</v>
      </c>
      <c r="M943" s="2">
        <f xml:space="preserve"> Ventes[[#This Row],[Prix de Vente HT]]*Tx_TVA</f>
        <v>56.641200000000005</v>
      </c>
      <c r="N943" s="2">
        <f>+Ventes[[#This Row],[Prix de Vente HT]]+Ventes[[#This Row],[Montant TVA]]</f>
        <v>350.88120000000004</v>
      </c>
    </row>
    <row r="944" spans="1:14">
      <c r="A944" t="str">
        <f>IF(Ventes[[#This Row],[Sale_Date]]=Ventes[[#This Row],[Sale_Date]],"ID_V "&amp;TEXT(B944,"YYYY MMDD")&amp;"-"&amp;TEXT(ROW(),"000"),"ID…")</f>
        <v>ID_V YYYY 07DD-944</v>
      </c>
      <c r="B944" s="26">
        <f t="shared" si="28"/>
        <v>45482</v>
      </c>
      <c r="C944" t="str">
        <f>_xlfn.XLOOKUP(Ventes[[#This Row],[Product_Name]],Tab_Produits[Product_Line],Tab_Produits[ID_Product],"Choisir Votre Produit")</f>
        <v>ID_P Hom 0003</v>
      </c>
      <c r="D944" s="27" t="s">
        <v>512</v>
      </c>
      <c r="E944" s="27" t="str">
        <f>+Tab_Clients[[#This Row],[Client_Name]]</f>
        <v>Pooja Gupta</v>
      </c>
      <c r="F944" s="27" t="str">
        <f>_xlfn.XLOOKUP(Ventes[[#This Row],[Client_Name]],Tab_Clients[Client_Name],Tab_Clients[Customer Type],"Nouveau")</f>
        <v>Member</v>
      </c>
      <c r="G944" s="28">
        <v>8</v>
      </c>
      <c r="H944" s="6">
        <f>_xlfn.XLOOKUP(Ventes[[#This Row],[Product_Name]],Tab_Produits[Product_Line],Tab_Produits[Coût_Unitaire],"0")</f>
        <v>73.56</v>
      </c>
      <c r="I944" s="2">
        <f t="shared" si="29"/>
        <v>588.48</v>
      </c>
      <c r="J944" s="2">
        <f>IF(AND(WORKDAY(Ventes[[#This Row],[Sale_Date]],2)&gt;=5,Ventes[[#This Row],[Quantity]]&gt;=7,+Ventes[[#This Row],[Customer Type]]="Member"),-Ventes[[#This Row],[Prix_Vente]]*TX_Remise,0)</f>
        <v>-147.12</v>
      </c>
      <c r="K944" s="2">
        <f>IF(AND(WEEKDAY(Ventes[[#This Row],[Sale_Date]],2)=7, Ventes[[#This Row],[Product_Price]]&gt;7), Ventes[[#This Row],[Prix_Vente]]*TauxMaj, 0)</f>
        <v>0</v>
      </c>
      <c r="L944" s="2">
        <f>SUM(Ventes[[#This Row],[Prix_Vente]:[Majoration]])</f>
        <v>441.36</v>
      </c>
      <c r="M944" s="2">
        <f xml:space="preserve"> Ventes[[#This Row],[Prix de Vente HT]]*Tx_TVA</f>
        <v>84.961800000000011</v>
      </c>
      <c r="N944" s="2">
        <f>+Ventes[[#This Row],[Prix de Vente HT]]+Ventes[[#This Row],[Montant TVA]]</f>
        <v>526.32180000000005</v>
      </c>
    </row>
    <row r="945" spans="1:14">
      <c r="A945" t="str">
        <f>IF(Ventes[[#This Row],[Sale_Date]]=Ventes[[#This Row],[Sale_Date]],"ID_V "&amp;TEXT(B945,"YYYY MMDD")&amp;"-"&amp;TEXT(ROW(),"000"),"ID…")</f>
        <v>ID_V YYYY 07DD-945</v>
      </c>
      <c r="B945" s="26">
        <f t="shared" si="28"/>
        <v>45482</v>
      </c>
      <c r="C945" t="str">
        <f>_xlfn.XLOOKUP(Ventes[[#This Row],[Product_Name]],Tab_Produits[Product_Line],Tab_Produits[ID_Product],"Choisir Votre Produit")</f>
        <v>ID_P Hea 0001</v>
      </c>
      <c r="D945" s="27" t="s">
        <v>510</v>
      </c>
      <c r="E945" s="27" t="str">
        <f>+Tab_Clients[[#This Row],[Client_Name]]</f>
        <v>Raj Sharma</v>
      </c>
      <c r="F945" s="27" t="str">
        <f>_xlfn.XLOOKUP(Ventes[[#This Row],[Client_Name]],Tab_Clients[Client_Name],Tab_Clients[Customer Type],"Nouveau")</f>
        <v>Normal</v>
      </c>
      <c r="G945" s="28">
        <v>1</v>
      </c>
      <c r="H945" s="6">
        <f>_xlfn.XLOOKUP(Ventes[[#This Row],[Product_Name]],Tab_Produits[Product_Line],Tab_Produits[Coût_Unitaire],"0")</f>
        <v>74.69</v>
      </c>
      <c r="I945" s="2">
        <f t="shared" si="29"/>
        <v>74.69</v>
      </c>
      <c r="J945" s="2">
        <f>IF(AND(WORKDAY(Ventes[[#This Row],[Sale_Date]],2)&gt;=5,Ventes[[#This Row],[Quantity]]&gt;=7,+Ventes[[#This Row],[Customer Type]]="Member"),-Ventes[[#This Row],[Prix_Vente]]*TX_Remise,0)</f>
        <v>0</v>
      </c>
      <c r="K945" s="2">
        <f>IF(AND(WEEKDAY(Ventes[[#This Row],[Sale_Date]],2)=7, Ventes[[#This Row],[Product_Price]]&gt;7), Ventes[[#This Row],[Prix_Vente]]*TauxMaj, 0)</f>
        <v>0</v>
      </c>
      <c r="L945" s="2">
        <f>SUM(Ventes[[#This Row],[Prix_Vente]:[Majoration]])</f>
        <v>74.69</v>
      </c>
      <c r="M945" s="2">
        <f xml:space="preserve"> Ventes[[#This Row],[Prix de Vente HT]]*Tx_TVA</f>
        <v>14.377825</v>
      </c>
      <c r="N945" s="2">
        <f>+Ventes[[#This Row],[Prix de Vente HT]]+Ventes[[#This Row],[Montant TVA]]</f>
        <v>89.067824999999999</v>
      </c>
    </row>
    <row r="946" spans="1:14">
      <c r="A946" t="str">
        <f>IF(Ventes[[#This Row],[Sale_Date]]=Ventes[[#This Row],[Sale_Date]],"ID_V "&amp;TEXT(B946,"YYYY MMDD")&amp;"-"&amp;TEXT(ROW(),"000"),"ID…")</f>
        <v>ID_V YYYY 07DD-946</v>
      </c>
      <c r="B946" s="26">
        <f t="shared" si="28"/>
        <v>45483</v>
      </c>
      <c r="C946" t="str">
        <f>_xlfn.XLOOKUP(Ventes[[#This Row],[Product_Name]],Tab_Produits[Product_Line],Tab_Produits[ID_Product],"Choisir Votre Produit")</f>
        <v>ID_P Foo 0004</v>
      </c>
      <c r="D946" s="27" t="s">
        <v>513</v>
      </c>
      <c r="E946" s="27" t="str">
        <f>+Tab_Clients[[#This Row],[Client_Name]]</f>
        <v>Raj Das</v>
      </c>
      <c r="F946" s="27" t="str">
        <f>_xlfn.XLOOKUP(Ventes[[#This Row],[Client_Name]],Tab_Clients[Client_Name],Tab_Clients[Customer Type],"Nouveau")</f>
        <v>Member</v>
      </c>
      <c r="G946" s="28">
        <v>1</v>
      </c>
      <c r="H946" s="6">
        <f>_xlfn.XLOOKUP(Ventes[[#This Row],[Product_Name]],Tab_Produits[Product_Line],Tab_Produits[Coût_Unitaire],"0")</f>
        <v>54.84</v>
      </c>
      <c r="I946" s="2">
        <f t="shared" si="29"/>
        <v>54.84</v>
      </c>
      <c r="J946" s="2">
        <f>IF(AND(WORKDAY(Ventes[[#This Row],[Sale_Date]],2)&gt;=5,Ventes[[#This Row],[Quantity]]&gt;=7,+Ventes[[#This Row],[Customer Type]]="Member"),-Ventes[[#This Row],[Prix_Vente]]*TX_Remise,0)</f>
        <v>0</v>
      </c>
      <c r="K946" s="2">
        <f>IF(AND(WEEKDAY(Ventes[[#This Row],[Sale_Date]],2)=7, Ventes[[#This Row],[Product_Price]]&gt;7), Ventes[[#This Row],[Prix_Vente]]*TauxMaj, 0)</f>
        <v>0</v>
      </c>
      <c r="L946" s="2">
        <f>SUM(Ventes[[#This Row],[Prix_Vente]:[Majoration]])</f>
        <v>54.84</v>
      </c>
      <c r="M946" s="2">
        <f xml:space="preserve"> Ventes[[#This Row],[Prix de Vente HT]]*Tx_TVA</f>
        <v>10.556700000000001</v>
      </c>
      <c r="N946" s="2">
        <f>+Ventes[[#This Row],[Prix de Vente HT]]+Ventes[[#This Row],[Montant TVA]]</f>
        <v>65.39670000000001</v>
      </c>
    </row>
    <row r="947" spans="1:14">
      <c r="A947" t="str">
        <f>IF(Ventes[[#This Row],[Sale_Date]]=Ventes[[#This Row],[Sale_Date]],"ID_V "&amp;TEXT(B947,"YYYY MMDD")&amp;"-"&amp;TEXT(ROW(),"000"),"ID…")</f>
        <v>ID_V YYYY 07DD-947</v>
      </c>
      <c r="B947" s="26">
        <f t="shared" si="28"/>
        <v>45483</v>
      </c>
      <c r="C947" t="str">
        <f>_xlfn.XLOOKUP(Ventes[[#This Row],[Product_Name]],Tab_Produits[Product_Line],Tab_Produits[ID_Product],"Choisir Votre Produit")</f>
        <v>ID_P Hom 0003</v>
      </c>
      <c r="D947" s="27" t="s">
        <v>512</v>
      </c>
      <c r="E947" s="27" t="str">
        <f>+Tab_Clients[[#This Row],[Client_Name]]</f>
        <v>Priya Kapoor</v>
      </c>
      <c r="F947" s="27" t="str">
        <f>_xlfn.XLOOKUP(Ventes[[#This Row],[Client_Name]],Tab_Clients[Client_Name],Tab_Clients[Customer Type],"Nouveau")</f>
        <v>Normal</v>
      </c>
      <c r="G947" s="28">
        <v>10</v>
      </c>
      <c r="H947" s="6">
        <f>_xlfn.XLOOKUP(Ventes[[#This Row],[Product_Name]],Tab_Produits[Product_Line],Tab_Produits[Coût_Unitaire],"0")</f>
        <v>73.56</v>
      </c>
      <c r="I947" s="2">
        <f t="shared" si="29"/>
        <v>735.6</v>
      </c>
      <c r="J947" s="2">
        <f>IF(AND(WORKDAY(Ventes[[#This Row],[Sale_Date]],2)&gt;=5,Ventes[[#This Row],[Quantity]]&gt;=7,+Ventes[[#This Row],[Customer Type]]="Member"),-Ventes[[#This Row],[Prix_Vente]]*TX_Remise,0)</f>
        <v>0</v>
      </c>
      <c r="K947" s="2">
        <f>IF(AND(WEEKDAY(Ventes[[#This Row],[Sale_Date]],2)=7, Ventes[[#This Row],[Product_Price]]&gt;7), Ventes[[#This Row],[Prix_Vente]]*TauxMaj, 0)</f>
        <v>0</v>
      </c>
      <c r="L947" s="2">
        <f>SUM(Ventes[[#This Row],[Prix_Vente]:[Majoration]])</f>
        <v>735.6</v>
      </c>
      <c r="M947" s="2">
        <f xml:space="preserve"> Ventes[[#This Row],[Prix de Vente HT]]*Tx_TVA</f>
        <v>141.60300000000001</v>
      </c>
      <c r="N947" s="2">
        <f>+Ventes[[#This Row],[Prix de Vente HT]]+Ventes[[#This Row],[Montant TVA]]</f>
        <v>877.20299999999997</v>
      </c>
    </row>
    <row r="948" spans="1:14">
      <c r="A948" t="str">
        <f>IF(Ventes[[#This Row],[Sale_Date]]=Ventes[[#This Row],[Sale_Date]],"ID_V "&amp;TEXT(B948,"YYYY MMDD")&amp;"-"&amp;TEXT(ROW(),"000"),"ID…")</f>
        <v>ID_V YYYY 07DD-948</v>
      </c>
      <c r="B948" s="26">
        <f t="shared" si="28"/>
        <v>45483</v>
      </c>
      <c r="C948" t="str">
        <f>_xlfn.XLOOKUP(Ventes[[#This Row],[Product_Name]],Tab_Produits[Product_Line],Tab_Produits[ID_Product],"Choisir Votre Produit")</f>
        <v>ID_P Hom 0003</v>
      </c>
      <c r="D948" s="27" t="s">
        <v>512</v>
      </c>
      <c r="E948" s="27" t="str">
        <f>+Tab_Clients[[#This Row],[Client_Name]]</f>
        <v>Sita Bansal</v>
      </c>
      <c r="F948" s="27" t="str">
        <f>_xlfn.XLOOKUP(Ventes[[#This Row],[Client_Name]],Tab_Clients[Client_Name],Tab_Clients[Customer Type],"Nouveau")</f>
        <v>Member</v>
      </c>
      <c r="G948" s="28">
        <v>7</v>
      </c>
      <c r="H948" s="6">
        <f>_xlfn.XLOOKUP(Ventes[[#This Row],[Product_Name]],Tab_Produits[Product_Line],Tab_Produits[Coût_Unitaire],"0")</f>
        <v>73.56</v>
      </c>
      <c r="I948" s="2">
        <f t="shared" si="29"/>
        <v>514.92000000000007</v>
      </c>
      <c r="J948" s="2">
        <f>IF(AND(WORKDAY(Ventes[[#This Row],[Sale_Date]],2)&gt;=5,Ventes[[#This Row],[Quantity]]&gt;=7,+Ventes[[#This Row],[Customer Type]]="Member"),-Ventes[[#This Row],[Prix_Vente]]*TX_Remise,0)</f>
        <v>-128.73000000000002</v>
      </c>
      <c r="K948" s="2">
        <f>IF(AND(WEEKDAY(Ventes[[#This Row],[Sale_Date]],2)=7, Ventes[[#This Row],[Product_Price]]&gt;7), Ventes[[#This Row],[Prix_Vente]]*TauxMaj, 0)</f>
        <v>0</v>
      </c>
      <c r="L948" s="2">
        <f>SUM(Ventes[[#This Row],[Prix_Vente]:[Majoration]])</f>
        <v>386.19000000000005</v>
      </c>
      <c r="M948" s="2">
        <f xml:space="preserve"> Ventes[[#This Row],[Prix de Vente HT]]*Tx_TVA</f>
        <v>74.341575000000006</v>
      </c>
      <c r="N948" s="2">
        <f>+Ventes[[#This Row],[Prix de Vente HT]]+Ventes[[#This Row],[Montant TVA]]</f>
        <v>460.53157500000009</v>
      </c>
    </row>
    <row r="949" spans="1:14">
      <c r="A949" t="str">
        <f>IF(Ventes[[#This Row],[Sale_Date]]=Ventes[[#This Row],[Sale_Date]],"ID_V "&amp;TEXT(B949,"YYYY MMDD")&amp;"-"&amp;TEXT(ROW(),"000"),"ID…")</f>
        <v>ID_V YYYY 07DD-949</v>
      </c>
      <c r="B949" s="26">
        <f t="shared" si="28"/>
        <v>45483</v>
      </c>
      <c r="C949" t="str">
        <f>_xlfn.XLOOKUP(Ventes[[#This Row],[Product_Name]],Tab_Produits[Product_Line],Tab_Produits[ID_Product],"Choisir Votre Produit")</f>
        <v>ID_P Hea 0001</v>
      </c>
      <c r="D949" s="27" t="s">
        <v>510</v>
      </c>
      <c r="E949" s="27" t="str">
        <f>+Tab_Clients[[#This Row],[Client_Name]]</f>
        <v>Priya Mukherjee</v>
      </c>
      <c r="F949" s="27" t="str">
        <f>_xlfn.XLOOKUP(Ventes[[#This Row],[Client_Name]],Tab_Clients[Client_Name],Tab_Clients[Customer Type],"Nouveau")</f>
        <v>Member</v>
      </c>
      <c r="G949" s="28">
        <v>1</v>
      </c>
      <c r="H949" s="6">
        <f>_xlfn.XLOOKUP(Ventes[[#This Row],[Product_Name]],Tab_Produits[Product_Line],Tab_Produits[Coût_Unitaire],"0")</f>
        <v>74.69</v>
      </c>
      <c r="I949" s="2">
        <f t="shared" si="29"/>
        <v>74.69</v>
      </c>
      <c r="J949" s="2">
        <f>IF(AND(WORKDAY(Ventes[[#This Row],[Sale_Date]],2)&gt;=5,Ventes[[#This Row],[Quantity]]&gt;=7,+Ventes[[#This Row],[Customer Type]]="Member"),-Ventes[[#This Row],[Prix_Vente]]*TX_Remise,0)</f>
        <v>0</v>
      </c>
      <c r="K949" s="2">
        <f>IF(AND(WEEKDAY(Ventes[[#This Row],[Sale_Date]],2)=7, Ventes[[#This Row],[Product_Price]]&gt;7), Ventes[[#This Row],[Prix_Vente]]*TauxMaj, 0)</f>
        <v>0</v>
      </c>
      <c r="L949" s="2">
        <f>SUM(Ventes[[#This Row],[Prix_Vente]:[Majoration]])</f>
        <v>74.69</v>
      </c>
      <c r="M949" s="2">
        <f xml:space="preserve"> Ventes[[#This Row],[Prix de Vente HT]]*Tx_TVA</f>
        <v>14.377825</v>
      </c>
      <c r="N949" s="2">
        <f>+Ventes[[#This Row],[Prix de Vente HT]]+Ventes[[#This Row],[Montant TVA]]</f>
        <v>89.067824999999999</v>
      </c>
    </row>
    <row r="950" spans="1:14">
      <c r="A950" t="str">
        <f>IF(Ventes[[#This Row],[Sale_Date]]=Ventes[[#This Row],[Sale_Date]],"ID_V "&amp;TEXT(B950,"YYYY MMDD")&amp;"-"&amp;TEXT(ROW(),"000"),"ID…")</f>
        <v>ID_V YYYY 07DD-950</v>
      </c>
      <c r="B950" s="26">
        <f t="shared" si="28"/>
        <v>45484</v>
      </c>
      <c r="C950" t="str">
        <f>_xlfn.XLOOKUP(Ventes[[#This Row],[Product_Name]],Tab_Produits[Product_Line],Tab_Produits[ID_Product],"Choisir Votre Produit")</f>
        <v>ID_P Foo 0004</v>
      </c>
      <c r="D950" s="27" t="s">
        <v>513</v>
      </c>
      <c r="E950" s="27" t="str">
        <f>+Tab_Clients[[#This Row],[Client_Name]]</f>
        <v>Isha Agarwal</v>
      </c>
      <c r="F950" s="27" t="str">
        <f>_xlfn.XLOOKUP(Ventes[[#This Row],[Client_Name]],Tab_Clients[Client_Name],Tab_Clients[Customer Type],"Nouveau")</f>
        <v>Normal</v>
      </c>
      <c r="G950" s="28">
        <v>10</v>
      </c>
      <c r="H950" s="6">
        <f>_xlfn.XLOOKUP(Ventes[[#This Row],[Product_Name]],Tab_Produits[Product_Line],Tab_Produits[Coût_Unitaire],"0")</f>
        <v>54.84</v>
      </c>
      <c r="I950" s="2">
        <f t="shared" si="29"/>
        <v>548.40000000000009</v>
      </c>
      <c r="J950" s="2">
        <f>IF(AND(WORKDAY(Ventes[[#This Row],[Sale_Date]],2)&gt;=5,Ventes[[#This Row],[Quantity]]&gt;=7,+Ventes[[#This Row],[Customer Type]]="Member"),-Ventes[[#This Row],[Prix_Vente]]*TX_Remise,0)</f>
        <v>0</v>
      </c>
      <c r="K950" s="2">
        <f>IF(AND(WEEKDAY(Ventes[[#This Row],[Sale_Date]],2)=7, Ventes[[#This Row],[Product_Price]]&gt;7), Ventes[[#This Row],[Prix_Vente]]*TauxMaj, 0)</f>
        <v>0</v>
      </c>
      <c r="L950" s="2">
        <f>SUM(Ventes[[#This Row],[Prix_Vente]:[Majoration]])</f>
        <v>548.40000000000009</v>
      </c>
      <c r="M950" s="2">
        <f xml:space="preserve"> Ventes[[#This Row],[Prix de Vente HT]]*Tx_TVA</f>
        <v>105.56700000000002</v>
      </c>
      <c r="N950" s="2">
        <f>+Ventes[[#This Row],[Prix de Vente HT]]+Ventes[[#This Row],[Montant TVA]]</f>
        <v>653.9670000000001</v>
      </c>
    </row>
    <row r="951" spans="1:14">
      <c r="A951" t="str">
        <f>IF(Ventes[[#This Row],[Sale_Date]]=Ventes[[#This Row],[Sale_Date]],"ID_V "&amp;TEXT(B951,"YYYY MMDD")&amp;"-"&amp;TEXT(ROW(),"000"),"ID…")</f>
        <v>ID_V YYYY 07DD-951</v>
      </c>
      <c r="B951" s="26">
        <f t="shared" si="28"/>
        <v>45484</v>
      </c>
      <c r="C951" t="str">
        <f>_xlfn.XLOOKUP(Ventes[[#This Row],[Product_Name]],Tab_Produits[Product_Line],Tab_Produits[ID_Product],"Choisir Votre Produit")</f>
        <v>ID_P Hom 0003</v>
      </c>
      <c r="D951" s="27" t="s">
        <v>512</v>
      </c>
      <c r="E951" s="27" t="str">
        <f>+Tab_Clients[[#This Row],[Client_Name]]</f>
        <v>Meera Reddy</v>
      </c>
      <c r="F951" s="27" t="str">
        <f>_xlfn.XLOOKUP(Ventes[[#This Row],[Client_Name]],Tab_Clients[Client_Name],Tab_Clients[Customer Type],"Nouveau")</f>
        <v>Member</v>
      </c>
      <c r="G951" s="28">
        <v>5</v>
      </c>
      <c r="H951" s="6">
        <f>_xlfn.XLOOKUP(Ventes[[#This Row],[Product_Name]],Tab_Produits[Product_Line],Tab_Produits[Coût_Unitaire],"0")</f>
        <v>73.56</v>
      </c>
      <c r="I951" s="2">
        <f t="shared" si="29"/>
        <v>367.8</v>
      </c>
      <c r="J951" s="2">
        <f>IF(AND(WORKDAY(Ventes[[#This Row],[Sale_Date]],2)&gt;=5,Ventes[[#This Row],[Quantity]]&gt;=7,+Ventes[[#This Row],[Customer Type]]="Member"),-Ventes[[#This Row],[Prix_Vente]]*TX_Remise,0)</f>
        <v>0</v>
      </c>
      <c r="K951" s="2">
        <f>IF(AND(WEEKDAY(Ventes[[#This Row],[Sale_Date]],2)=7, Ventes[[#This Row],[Product_Price]]&gt;7), Ventes[[#This Row],[Prix_Vente]]*TauxMaj, 0)</f>
        <v>0</v>
      </c>
      <c r="L951" s="2">
        <f>SUM(Ventes[[#This Row],[Prix_Vente]:[Majoration]])</f>
        <v>367.8</v>
      </c>
      <c r="M951" s="2">
        <f xml:space="preserve"> Ventes[[#This Row],[Prix de Vente HT]]*Tx_TVA</f>
        <v>70.801500000000004</v>
      </c>
      <c r="N951" s="2">
        <f>+Ventes[[#This Row],[Prix de Vente HT]]+Ventes[[#This Row],[Montant TVA]]</f>
        <v>438.60149999999999</v>
      </c>
    </row>
    <row r="952" spans="1:14">
      <c r="A952" t="str">
        <f>IF(Ventes[[#This Row],[Sale_Date]]=Ventes[[#This Row],[Sale_Date]],"ID_V "&amp;TEXT(B952,"YYYY MMDD")&amp;"-"&amp;TEXT(ROW(),"000"),"ID…")</f>
        <v>ID_V YYYY 07DD-952</v>
      </c>
      <c r="B952" s="26">
        <f t="shared" si="28"/>
        <v>45484</v>
      </c>
      <c r="C952" t="str">
        <f>_xlfn.XLOOKUP(Ventes[[#This Row],[Product_Name]],Tab_Produits[Product_Line],Tab_Produits[ID_Product],"Choisir Votre Produit")</f>
        <v>ID_P Hom 0003</v>
      </c>
      <c r="D952" s="27" t="s">
        <v>512</v>
      </c>
      <c r="E952" s="27" t="str">
        <f>+Tab_Clients[[#This Row],[Client_Name]]</f>
        <v>Sunil Kumar</v>
      </c>
      <c r="F952" s="27" t="str">
        <f>_xlfn.XLOOKUP(Ventes[[#This Row],[Client_Name]],Tab_Clients[Client_Name],Tab_Clients[Customer Type],"Nouveau")</f>
        <v>Member</v>
      </c>
      <c r="G952" s="28">
        <v>6</v>
      </c>
      <c r="H952" s="6">
        <f>_xlfn.XLOOKUP(Ventes[[#This Row],[Product_Name]],Tab_Produits[Product_Line],Tab_Produits[Coût_Unitaire],"0")</f>
        <v>73.56</v>
      </c>
      <c r="I952" s="2">
        <f t="shared" si="29"/>
        <v>441.36</v>
      </c>
      <c r="J952" s="2">
        <f>IF(AND(WORKDAY(Ventes[[#This Row],[Sale_Date]],2)&gt;=5,Ventes[[#This Row],[Quantity]]&gt;=7,+Ventes[[#This Row],[Customer Type]]="Member"),-Ventes[[#This Row],[Prix_Vente]]*TX_Remise,0)</f>
        <v>0</v>
      </c>
      <c r="K952" s="2">
        <f>IF(AND(WEEKDAY(Ventes[[#This Row],[Sale_Date]],2)=7, Ventes[[#This Row],[Product_Price]]&gt;7), Ventes[[#This Row],[Prix_Vente]]*TauxMaj, 0)</f>
        <v>0</v>
      </c>
      <c r="L952" s="2">
        <f>SUM(Ventes[[#This Row],[Prix_Vente]:[Majoration]])</f>
        <v>441.36</v>
      </c>
      <c r="M952" s="2">
        <f xml:space="preserve"> Ventes[[#This Row],[Prix de Vente HT]]*Tx_TVA</f>
        <v>84.961800000000011</v>
      </c>
      <c r="N952" s="2">
        <f>+Ventes[[#This Row],[Prix de Vente HT]]+Ventes[[#This Row],[Montant TVA]]</f>
        <v>526.32180000000005</v>
      </c>
    </row>
    <row r="953" spans="1:14">
      <c r="A953" t="str">
        <f>IF(Ventes[[#This Row],[Sale_Date]]=Ventes[[#This Row],[Sale_Date]],"ID_V "&amp;TEXT(B953,"YYYY MMDD")&amp;"-"&amp;TEXT(ROW(),"000"),"ID…")</f>
        <v>ID_V YYYY 07DD-953</v>
      </c>
      <c r="B953" s="26">
        <f t="shared" si="28"/>
        <v>45484</v>
      </c>
      <c r="C953" t="str">
        <f>_xlfn.XLOOKUP(Ventes[[#This Row],[Product_Name]],Tab_Produits[Product_Line],Tab_Produits[ID_Product],"Choisir Votre Produit")</f>
        <v>ID_P Hea 0001</v>
      </c>
      <c r="D953" s="27" t="s">
        <v>510</v>
      </c>
      <c r="E953" s="27" t="str">
        <f>+Tab_Clients[[#This Row],[Client_Name]]</f>
        <v>Ashok Iyer</v>
      </c>
      <c r="F953" s="27" t="str">
        <f>_xlfn.XLOOKUP(Ventes[[#This Row],[Client_Name]],Tab_Clients[Client_Name],Tab_Clients[Customer Type],"Nouveau")</f>
        <v>Member</v>
      </c>
      <c r="G953" s="28">
        <v>8</v>
      </c>
      <c r="H953" s="6">
        <f>_xlfn.XLOOKUP(Ventes[[#This Row],[Product_Name]],Tab_Produits[Product_Line],Tab_Produits[Coût_Unitaire],"0")</f>
        <v>74.69</v>
      </c>
      <c r="I953" s="2">
        <f t="shared" si="29"/>
        <v>597.52</v>
      </c>
      <c r="J953" s="2">
        <f>IF(AND(WORKDAY(Ventes[[#This Row],[Sale_Date]],2)&gt;=5,Ventes[[#This Row],[Quantity]]&gt;=7,+Ventes[[#This Row],[Customer Type]]="Member"),-Ventes[[#This Row],[Prix_Vente]]*TX_Remise,0)</f>
        <v>-149.38</v>
      </c>
      <c r="K953" s="2">
        <f>IF(AND(WEEKDAY(Ventes[[#This Row],[Sale_Date]],2)=7, Ventes[[#This Row],[Product_Price]]&gt;7), Ventes[[#This Row],[Prix_Vente]]*TauxMaj, 0)</f>
        <v>0</v>
      </c>
      <c r="L953" s="2">
        <f>SUM(Ventes[[#This Row],[Prix_Vente]:[Majoration]])</f>
        <v>448.14</v>
      </c>
      <c r="M953" s="2">
        <f xml:space="preserve"> Ventes[[#This Row],[Prix de Vente HT]]*Tx_TVA</f>
        <v>86.266949999999994</v>
      </c>
      <c r="N953" s="2">
        <f>+Ventes[[#This Row],[Prix de Vente HT]]+Ventes[[#This Row],[Montant TVA]]</f>
        <v>534.40694999999994</v>
      </c>
    </row>
    <row r="954" spans="1:14">
      <c r="A954" t="str">
        <f>IF(Ventes[[#This Row],[Sale_Date]]=Ventes[[#This Row],[Sale_Date]],"ID_V "&amp;TEXT(B954,"YYYY MMDD")&amp;"-"&amp;TEXT(ROW(),"000"),"ID…")</f>
        <v>ID_V YYYY 07DD-954</v>
      </c>
      <c r="B954" s="26">
        <f t="shared" si="28"/>
        <v>45485</v>
      </c>
      <c r="C954" t="str">
        <f>_xlfn.XLOOKUP(Ventes[[#This Row],[Product_Name]],Tab_Produits[Product_Line],Tab_Produits[ID_Product],"Choisir Votre Produit")</f>
        <v>ID_P Foo 0004</v>
      </c>
      <c r="D954" s="27" t="s">
        <v>513</v>
      </c>
      <c r="E954" s="27" t="str">
        <f>+Tab_Clients[[#This Row],[Client_Name]]</f>
        <v>Ajay Kumar</v>
      </c>
      <c r="F954" s="27" t="str">
        <f>_xlfn.XLOOKUP(Ventes[[#This Row],[Client_Name]],Tab_Clients[Client_Name],Tab_Clients[Customer Type],"Nouveau")</f>
        <v>Member</v>
      </c>
      <c r="G954" s="28">
        <v>7</v>
      </c>
      <c r="H954" s="6">
        <f>_xlfn.XLOOKUP(Ventes[[#This Row],[Product_Name]],Tab_Produits[Product_Line],Tab_Produits[Coût_Unitaire],"0")</f>
        <v>54.84</v>
      </c>
      <c r="I954" s="2">
        <f t="shared" si="29"/>
        <v>383.88</v>
      </c>
      <c r="J954" s="2">
        <f>IF(AND(WORKDAY(Ventes[[#This Row],[Sale_Date]],2)&gt;=5,Ventes[[#This Row],[Quantity]]&gt;=7,+Ventes[[#This Row],[Customer Type]]="Member"),-Ventes[[#This Row],[Prix_Vente]]*TX_Remise,0)</f>
        <v>-95.97</v>
      </c>
      <c r="K954" s="2">
        <f>IF(AND(WEEKDAY(Ventes[[#This Row],[Sale_Date]],2)=7, Ventes[[#This Row],[Product_Price]]&gt;7), Ventes[[#This Row],[Prix_Vente]]*TauxMaj, 0)</f>
        <v>0</v>
      </c>
      <c r="L954" s="2">
        <f>SUM(Ventes[[#This Row],[Prix_Vente]:[Majoration]])</f>
        <v>287.90999999999997</v>
      </c>
      <c r="M954" s="2">
        <f xml:space="preserve"> Ventes[[#This Row],[Prix de Vente HT]]*Tx_TVA</f>
        <v>55.422674999999998</v>
      </c>
      <c r="N954" s="2">
        <f>+Ventes[[#This Row],[Prix de Vente HT]]+Ventes[[#This Row],[Montant TVA]]</f>
        <v>343.33267499999999</v>
      </c>
    </row>
    <row r="955" spans="1:14">
      <c r="A955" t="str">
        <f>IF(Ventes[[#This Row],[Sale_Date]]=Ventes[[#This Row],[Sale_Date]],"ID_V "&amp;TEXT(B955,"YYYY MMDD")&amp;"-"&amp;TEXT(ROW(),"000"),"ID…")</f>
        <v>ID_V YYYY 07DD-955</v>
      </c>
      <c r="B955" s="26">
        <f t="shared" si="28"/>
        <v>45485</v>
      </c>
      <c r="C955" t="str">
        <f>_xlfn.XLOOKUP(Ventes[[#This Row],[Product_Name]],Tab_Produits[Product_Line],Tab_Produits[ID_Product],"Choisir Votre Produit")</f>
        <v>ID_P Hom 0003</v>
      </c>
      <c r="D955" s="27" t="s">
        <v>512</v>
      </c>
      <c r="E955" s="27" t="str">
        <f>+Tab_Clients[[#This Row],[Client_Name]]</f>
        <v>Ajay Malhotra</v>
      </c>
      <c r="F955" s="27" t="str">
        <f>_xlfn.XLOOKUP(Ventes[[#This Row],[Client_Name]],Tab_Clients[Client_Name],Tab_Clients[Customer Type],"Nouveau")</f>
        <v>Normal</v>
      </c>
      <c r="G955" s="28">
        <v>7</v>
      </c>
      <c r="H955" s="6">
        <f>_xlfn.XLOOKUP(Ventes[[#This Row],[Product_Name]],Tab_Produits[Product_Line],Tab_Produits[Coût_Unitaire],"0")</f>
        <v>73.56</v>
      </c>
      <c r="I955" s="2">
        <f t="shared" si="29"/>
        <v>514.92000000000007</v>
      </c>
      <c r="J955" s="2">
        <f>IF(AND(WORKDAY(Ventes[[#This Row],[Sale_Date]],2)&gt;=5,Ventes[[#This Row],[Quantity]]&gt;=7,+Ventes[[#This Row],[Customer Type]]="Member"),-Ventes[[#This Row],[Prix_Vente]]*TX_Remise,0)</f>
        <v>0</v>
      </c>
      <c r="K955" s="2">
        <f>IF(AND(WEEKDAY(Ventes[[#This Row],[Sale_Date]],2)=7, Ventes[[#This Row],[Product_Price]]&gt;7), Ventes[[#This Row],[Prix_Vente]]*TauxMaj, 0)</f>
        <v>0</v>
      </c>
      <c r="L955" s="2">
        <f>SUM(Ventes[[#This Row],[Prix_Vente]:[Majoration]])</f>
        <v>514.92000000000007</v>
      </c>
      <c r="M955" s="2">
        <f xml:space="preserve"> Ventes[[#This Row],[Prix de Vente HT]]*Tx_TVA</f>
        <v>99.122100000000017</v>
      </c>
      <c r="N955" s="2">
        <f>+Ventes[[#This Row],[Prix de Vente HT]]+Ventes[[#This Row],[Montant TVA]]</f>
        <v>614.04210000000012</v>
      </c>
    </row>
    <row r="956" spans="1:14">
      <c r="A956" t="str">
        <f>IF(Ventes[[#This Row],[Sale_Date]]=Ventes[[#This Row],[Sale_Date]],"ID_V "&amp;TEXT(B956,"YYYY MMDD")&amp;"-"&amp;TEXT(ROW(),"000"),"ID…")</f>
        <v>ID_V YYYY 07DD-956</v>
      </c>
      <c r="B956" s="26">
        <f t="shared" si="28"/>
        <v>45485</v>
      </c>
      <c r="C956" t="str">
        <f>_xlfn.XLOOKUP(Ventes[[#This Row],[Product_Name]],Tab_Produits[Product_Line],Tab_Produits[ID_Product],"Choisir Votre Produit")</f>
        <v>ID_P Foo 0004</v>
      </c>
      <c r="D956" s="27" t="s">
        <v>513</v>
      </c>
      <c r="E956" s="27" t="str">
        <f>+Tab_Clients[[#This Row],[Client_Name]]</f>
        <v>Raj Patel</v>
      </c>
      <c r="F956" s="27" t="str">
        <f>_xlfn.XLOOKUP(Ventes[[#This Row],[Client_Name]],Tab_Clients[Client_Name],Tab_Clients[Customer Type],"Nouveau")</f>
        <v>Member</v>
      </c>
      <c r="G956" s="28">
        <v>9</v>
      </c>
      <c r="H956" s="6">
        <f>_xlfn.XLOOKUP(Ventes[[#This Row],[Product_Name]],Tab_Produits[Product_Line],Tab_Produits[Coût_Unitaire],"0")</f>
        <v>54.84</v>
      </c>
      <c r="I956" s="2">
        <f t="shared" si="29"/>
        <v>493.56000000000006</v>
      </c>
      <c r="J956" s="2">
        <f>IF(AND(WORKDAY(Ventes[[#This Row],[Sale_Date]],2)&gt;=5,Ventes[[#This Row],[Quantity]]&gt;=7,+Ventes[[#This Row],[Customer Type]]="Member"),-Ventes[[#This Row],[Prix_Vente]]*TX_Remise,0)</f>
        <v>-123.39000000000001</v>
      </c>
      <c r="K956" s="2">
        <f>IF(AND(WEEKDAY(Ventes[[#This Row],[Sale_Date]],2)=7, Ventes[[#This Row],[Product_Price]]&gt;7), Ventes[[#This Row],[Prix_Vente]]*TauxMaj, 0)</f>
        <v>0</v>
      </c>
      <c r="L956" s="2">
        <f>SUM(Ventes[[#This Row],[Prix_Vente]:[Majoration]])</f>
        <v>370.17000000000007</v>
      </c>
      <c r="M956" s="2">
        <f xml:space="preserve"> Ventes[[#This Row],[Prix de Vente HT]]*Tx_TVA</f>
        <v>71.257725000000022</v>
      </c>
      <c r="N956" s="2">
        <f>+Ventes[[#This Row],[Prix de Vente HT]]+Ventes[[#This Row],[Montant TVA]]</f>
        <v>441.42772500000012</v>
      </c>
    </row>
    <row r="957" spans="1:14">
      <c r="A957" t="str">
        <f>IF(Ventes[[#This Row],[Sale_Date]]=Ventes[[#This Row],[Sale_Date]],"ID_V "&amp;TEXT(B957,"YYYY MMDD")&amp;"-"&amp;TEXT(ROW(),"000"),"ID…")</f>
        <v>ID_V YYYY 07DD-957</v>
      </c>
      <c r="B957" s="26">
        <f t="shared" si="28"/>
        <v>45485</v>
      </c>
      <c r="C957" t="str">
        <f>_xlfn.XLOOKUP(Ventes[[#This Row],[Product_Name]],Tab_Produits[Product_Line],Tab_Produits[ID_Product],"Choisir Votre Produit")</f>
        <v>ID_P Hom 0003</v>
      </c>
      <c r="D957" s="27" t="s">
        <v>512</v>
      </c>
      <c r="E957" s="27" t="str">
        <f>+Tab_Clients[[#This Row],[Client_Name]]</f>
        <v>Manish Das</v>
      </c>
      <c r="F957" s="27" t="str">
        <f>_xlfn.XLOOKUP(Ventes[[#This Row],[Client_Name]],Tab_Clients[Client_Name],Tab_Clients[Customer Type],"Nouveau")</f>
        <v>Member</v>
      </c>
      <c r="G957" s="28">
        <v>4</v>
      </c>
      <c r="H957" s="6">
        <f>_xlfn.XLOOKUP(Ventes[[#This Row],[Product_Name]],Tab_Produits[Product_Line],Tab_Produits[Coût_Unitaire],"0")</f>
        <v>73.56</v>
      </c>
      <c r="I957" s="2">
        <f t="shared" si="29"/>
        <v>294.24</v>
      </c>
      <c r="J957" s="2">
        <f>IF(AND(WORKDAY(Ventes[[#This Row],[Sale_Date]],2)&gt;=5,Ventes[[#This Row],[Quantity]]&gt;=7,+Ventes[[#This Row],[Customer Type]]="Member"),-Ventes[[#This Row],[Prix_Vente]]*TX_Remise,0)</f>
        <v>0</v>
      </c>
      <c r="K957" s="2">
        <f>IF(AND(WEEKDAY(Ventes[[#This Row],[Sale_Date]],2)=7, Ventes[[#This Row],[Product_Price]]&gt;7), Ventes[[#This Row],[Prix_Vente]]*TauxMaj, 0)</f>
        <v>0</v>
      </c>
      <c r="L957" s="2">
        <f>SUM(Ventes[[#This Row],[Prix_Vente]:[Majoration]])</f>
        <v>294.24</v>
      </c>
      <c r="M957" s="2">
        <f xml:space="preserve"> Ventes[[#This Row],[Prix de Vente HT]]*Tx_TVA</f>
        <v>56.641200000000005</v>
      </c>
      <c r="N957" s="2">
        <f>+Ventes[[#This Row],[Prix de Vente HT]]+Ventes[[#This Row],[Montant TVA]]</f>
        <v>350.88120000000004</v>
      </c>
    </row>
    <row r="958" spans="1:14">
      <c r="A958" t="str">
        <f>IF(Ventes[[#This Row],[Sale_Date]]=Ventes[[#This Row],[Sale_Date]],"ID_V "&amp;TEXT(B958,"YYYY MMDD")&amp;"-"&amp;TEXT(ROW(),"000"),"ID…")</f>
        <v>ID_V YYYY 07DD-958</v>
      </c>
      <c r="B958" s="26">
        <f t="shared" si="28"/>
        <v>45486</v>
      </c>
      <c r="C958" t="str">
        <f>_xlfn.XLOOKUP(Ventes[[#This Row],[Product_Name]],Tab_Produits[Product_Line],Tab_Produits[ID_Product],"Choisir Votre Produit")</f>
        <v>ID_P Hom 0003</v>
      </c>
      <c r="D958" s="27" t="s">
        <v>512</v>
      </c>
      <c r="E958" s="27" t="str">
        <f>+Tab_Clients[[#This Row],[Client_Name]]</f>
        <v>Manish Rao</v>
      </c>
      <c r="F958" s="27" t="str">
        <f>_xlfn.XLOOKUP(Ventes[[#This Row],[Client_Name]],Tab_Clients[Client_Name],Tab_Clients[Customer Type],"Nouveau")</f>
        <v>Member</v>
      </c>
      <c r="G958" s="28">
        <v>7</v>
      </c>
      <c r="H958" s="6">
        <f>_xlfn.XLOOKUP(Ventes[[#This Row],[Product_Name]],Tab_Produits[Product_Line],Tab_Produits[Coût_Unitaire],"0")</f>
        <v>73.56</v>
      </c>
      <c r="I958" s="2">
        <f t="shared" si="29"/>
        <v>514.92000000000007</v>
      </c>
      <c r="J958" s="2">
        <f>IF(AND(WORKDAY(Ventes[[#This Row],[Sale_Date]],2)&gt;=5,Ventes[[#This Row],[Quantity]]&gt;=7,+Ventes[[#This Row],[Customer Type]]="Member"),-Ventes[[#This Row],[Prix_Vente]]*TX_Remise,0)</f>
        <v>-128.73000000000002</v>
      </c>
      <c r="K958" s="2">
        <f>IF(AND(WEEKDAY(Ventes[[#This Row],[Sale_Date]],2)=7, Ventes[[#This Row],[Product_Price]]&gt;7), Ventes[[#This Row],[Prix_Vente]]*TauxMaj, 0)</f>
        <v>0</v>
      </c>
      <c r="L958" s="2">
        <f>SUM(Ventes[[#This Row],[Prix_Vente]:[Majoration]])</f>
        <v>386.19000000000005</v>
      </c>
      <c r="M958" s="2">
        <f xml:space="preserve"> Ventes[[#This Row],[Prix de Vente HT]]*Tx_TVA</f>
        <v>74.341575000000006</v>
      </c>
      <c r="N958" s="2">
        <f>+Ventes[[#This Row],[Prix de Vente HT]]+Ventes[[#This Row],[Montant TVA]]</f>
        <v>460.53157500000009</v>
      </c>
    </row>
    <row r="959" spans="1:14">
      <c r="A959" t="str">
        <f>IF(Ventes[[#This Row],[Sale_Date]]=Ventes[[#This Row],[Sale_Date]],"ID_V "&amp;TEXT(B959,"YYYY MMDD")&amp;"-"&amp;TEXT(ROW(),"000"),"ID…")</f>
        <v>ID_V YYYY 07DD-959</v>
      </c>
      <c r="B959" s="26">
        <f t="shared" si="28"/>
        <v>45486</v>
      </c>
      <c r="C959" t="str">
        <f>_xlfn.XLOOKUP(Ventes[[#This Row],[Product_Name]],Tab_Produits[Product_Line],Tab_Produits[ID_Product],"Choisir Votre Produit")</f>
        <v>ID_P Hea 0001</v>
      </c>
      <c r="D959" s="27" t="s">
        <v>510</v>
      </c>
      <c r="E959" s="27" t="str">
        <f>+Tab_Clients[[#This Row],[Client_Name]]</f>
        <v>Nikhil Sharma</v>
      </c>
      <c r="F959" s="27" t="str">
        <f>_xlfn.XLOOKUP(Ventes[[#This Row],[Client_Name]],Tab_Clients[Client_Name],Tab_Clients[Customer Type],"Nouveau")</f>
        <v>Normal</v>
      </c>
      <c r="G959" s="28">
        <v>10</v>
      </c>
      <c r="H959" s="6">
        <f>_xlfn.XLOOKUP(Ventes[[#This Row],[Product_Name]],Tab_Produits[Product_Line],Tab_Produits[Coût_Unitaire],"0")</f>
        <v>74.69</v>
      </c>
      <c r="I959" s="2">
        <f t="shared" si="29"/>
        <v>746.9</v>
      </c>
      <c r="J959" s="2">
        <f>IF(AND(WORKDAY(Ventes[[#This Row],[Sale_Date]],2)&gt;=5,Ventes[[#This Row],[Quantity]]&gt;=7,+Ventes[[#This Row],[Customer Type]]="Member"),-Ventes[[#This Row],[Prix_Vente]]*TX_Remise,0)</f>
        <v>0</v>
      </c>
      <c r="K959" s="2">
        <f>IF(AND(WEEKDAY(Ventes[[#This Row],[Sale_Date]],2)=7, Ventes[[#This Row],[Product_Price]]&gt;7), Ventes[[#This Row],[Prix_Vente]]*TauxMaj, 0)</f>
        <v>0</v>
      </c>
      <c r="L959" s="2">
        <f>SUM(Ventes[[#This Row],[Prix_Vente]:[Majoration]])</f>
        <v>746.9</v>
      </c>
      <c r="M959" s="2">
        <f xml:space="preserve"> Ventes[[#This Row],[Prix de Vente HT]]*Tx_TVA</f>
        <v>143.77824999999999</v>
      </c>
      <c r="N959" s="2">
        <f>+Ventes[[#This Row],[Prix de Vente HT]]+Ventes[[#This Row],[Montant TVA]]</f>
        <v>890.67824999999993</v>
      </c>
    </row>
    <row r="960" spans="1:14">
      <c r="A960" t="str">
        <f>IF(Ventes[[#This Row],[Sale_Date]]=Ventes[[#This Row],[Sale_Date]],"ID_V "&amp;TEXT(B960,"YYYY MMDD")&amp;"-"&amp;TEXT(ROW(),"000"),"ID…")</f>
        <v>ID_V YYYY 07DD-960</v>
      </c>
      <c r="B960" s="26">
        <f t="shared" si="28"/>
        <v>45486</v>
      </c>
      <c r="C960" t="str">
        <f>_xlfn.XLOOKUP(Ventes[[#This Row],[Product_Name]],Tab_Produits[Product_Line],Tab_Produits[ID_Product],"Choisir Votre Produit")</f>
        <v>ID_P Foo 0004</v>
      </c>
      <c r="D960" s="27" t="s">
        <v>513</v>
      </c>
      <c r="E960" s="27" t="str">
        <f>+Tab_Clients[[#This Row],[Client_Name]]</f>
        <v>Rohan Agarwal</v>
      </c>
      <c r="F960" s="27" t="str">
        <f>_xlfn.XLOOKUP(Ventes[[#This Row],[Client_Name]],Tab_Clients[Client_Name],Tab_Clients[Customer Type],"Nouveau")</f>
        <v>Member</v>
      </c>
      <c r="G960" s="28">
        <v>8</v>
      </c>
      <c r="H960" s="6">
        <f>_xlfn.XLOOKUP(Ventes[[#This Row],[Product_Name]],Tab_Produits[Product_Line],Tab_Produits[Coût_Unitaire],"0")</f>
        <v>54.84</v>
      </c>
      <c r="I960" s="2">
        <f t="shared" si="29"/>
        <v>438.72</v>
      </c>
      <c r="J960" s="2">
        <f>IF(AND(WORKDAY(Ventes[[#This Row],[Sale_Date]],2)&gt;=5,Ventes[[#This Row],[Quantity]]&gt;=7,+Ventes[[#This Row],[Customer Type]]="Member"),-Ventes[[#This Row],[Prix_Vente]]*TX_Remise,0)</f>
        <v>-109.68</v>
      </c>
      <c r="K960" s="2">
        <f>IF(AND(WEEKDAY(Ventes[[#This Row],[Sale_Date]],2)=7, Ventes[[#This Row],[Product_Price]]&gt;7), Ventes[[#This Row],[Prix_Vente]]*TauxMaj, 0)</f>
        <v>0</v>
      </c>
      <c r="L960" s="2">
        <f>SUM(Ventes[[#This Row],[Prix_Vente]:[Majoration]])</f>
        <v>329.04</v>
      </c>
      <c r="M960" s="2">
        <f xml:space="preserve"> Ventes[[#This Row],[Prix de Vente HT]]*Tx_TVA</f>
        <v>63.340200000000003</v>
      </c>
      <c r="N960" s="2">
        <f>+Ventes[[#This Row],[Prix de Vente HT]]+Ventes[[#This Row],[Montant TVA]]</f>
        <v>392.3802</v>
      </c>
    </row>
    <row r="961" spans="1:14">
      <c r="A961" t="str">
        <f>IF(Ventes[[#This Row],[Sale_Date]]=Ventes[[#This Row],[Sale_Date]],"ID_V "&amp;TEXT(B961,"YYYY MMDD")&amp;"-"&amp;TEXT(ROW(),"000"),"ID…")</f>
        <v>ID_V YYYY 07DD-961</v>
      </c>
      <c r="B961" s="26">
        <f t="shared" si="28"/>
        <v>45486</v>
      </c>
      <c r="C961" t="str">
        <f>_xlfn.XLOOKUP(Ventes[[#This Row],[Product_Name]],Tab_Produits[Product_Line],Tab_Produits[ID_Product],"Choisir Votre Produit")</f>
        <v>ID_P Hom 0003</v>
      </c>
      <c r="D961" s="27" t="s">
        <v>512</v>
      </c>
      <c r="E961" s="27" t="str">
        <f>+Tab_Clients[[#This Row],[Client_Name]]</f>
        <v>Aditya Joshi</v>
      </c>
      <c r="F961" s="27" t="str">
        <f>_xlfn.XLOOKUP(Ventes[[#This Row],[Client_Name]],Tab_Clients[Client_Name],Tab_Clients[Customer Type],"Nouveau")</f>
        <v>Normal</v>
      </c>
      <c r="G961" s="28">
        <v>1</v>
      </c>
      <c r="H961" s="6">
        <f>_xlfn.XLOOKUP(Ventes[[#This Row],[Product_Name]],Tab_Produits[Product_Line],Tab_Produits[Coût_Unitaire],"0")</f>
        <v>73.56</v>
      </c>
      <c r="I961" s="2">
        <f t="shared" si="29"/>
        <v>73.56</v>
      </c>
      <c r="J961" s="2">
        <f>IF(AND(WORKDAY(Ventes[[#This Row],[Sale_Date]],2)&gt;=5,Ventes[[#This Row],[Quantity]]&gt;=7,+Ventes[[#This Row],[Customer Type]]="Member"),-Ventes[[#This Row],[Prix_Vente]]*TX_Remise,0)</f>
        <v>0</v>
      </c>
      <c r="K961" s="2">
        <f>IF(AND(WEEKDAY(Ventes[[#This Row],[Sale_Date]],2)=7, Ventes[[#This Row],[Product_Price]]&gt;7), Ventes[[#This Row],[Prix_Vente]]*TauxMaj, 0)</f>
        <v>0</v>
      </c>
      <c r="L961" s="2">
        <f>SUM(Ventes[[#This Row],[Prix_Vente]:[Majoration]])</f>
        <v>73.56</v>
      </c>
      <c r="M961" s="2">
        <f xml:space="preserve"> Ventes[[#This Row],[Prix de Vente HT]]*Tx_TVA</f>
        <v>14.160300000000001</v>
      </c>
      <c r="N961" s="2">
        <f>+Ventes[[#This Row],[Prix de Vente HT]]+Ventes[[#This Row],[Montant TVA]]</f>
        <v>87.720300000000009</v>
      </c>
    </row>
    <row r="962" spans="1:14">
      <c r="A962" t="str">
        <f>IF(Ventes[[#This Row],[Sale_Date]]=Ventes[[#This Row],[Sale_Date]],"ID_V "&amp;TEXT(B962,"YYYY MMDD")&amp;"-"&amp;TEXT(ROW(),"000"),"ID…")</f>
        <v>ID_V YYYY 07DD-962</v>
      </c>
      <c r="B962" s="26">
        <f t="shared" ref="B962:B1001" si="30">DATE(2023, 11, 17) + INT((ROW(B961)-1)/4)</f>
        <v>45487</v>
      </c>
      <c r="C962" t="str">
        <f>_xlfn.XLOOKUP(Ventes[[#This Row],[Product_Name]],Tab_Produits[Product_Line],Tab_Produits[ID_Product],"Choisir Votre Produit")</f>
        <v>ID_P Hom 0003</v>
      </c>
      <c r="D962" s="27" t="s">
        <v>512</v>
      </c>
      <c r="E962" s="27" t="str">
        <f>+Tab_Clients[[#This Row],[Client_Name]]</f>
        <v>Rohan Iyer</v>
      </c>
      <c r="F962" s="27" t="str">
        <f>_xlfn.XLOOKUP(Ventes[[#This Row],[Client_Name]],Tab_Clients[Client_Name],Tab_Clients[Customer Type],"Nouveau")</f>
        <v>Member</v>
      </c>
      <c r="G962" s="28">
        <v>3</v>
      </c>
      <c r="H962" s="6">
        <f>_xlfn.XLOOKUP(Ventes[[#This Row],[Product_Name]],Tab_Produits[Product_Line],Tab_Produits[Coût_Unitaire],"0")</f>
        <v>73.56</v>
      </c>
      <c r="I962" s="2">
        <f t="shared" ref="I962:I1002" si="31">G962*H962</f>
        <v>220.68</v>
      </c>
      <c r="J962" s="2">
        <f>IF(AND(WORKDAY(Ventes[[#This Row],[Sale_Date]],2)&gt;=5,Ventes[[#This Row],[Quantity]]&gt;=7,+Ventes[[#This Row],[Customer Type]]="Member"),-Ventes[[#This Row],[Prix_Vente]]*TX_Remise,0)</f>
        <v>0</v>
      </c>
      <c r="K962" s="2">
        <f>IF(AND(WEEKDAY(Ventes[[#This Row],[Sale_Date]],2)=7, Ventes[[#This Row],[Product_Price]]&gt;7), Ventes[[#This Row],[Prix_Vente]]*TauxMaj, 0)</f>
        <v>4.4136000000000006</v>
      </c>
      <c r="L962" s="2">
        <f>SUM(Ventes[[#This Row],[Prix_Vente]:[Majoration]])</f>
        <v>225.09360000000001</v>
      </c>
      <c r="M962" s="2">
        <f xml:space="preserve"> Ventes[[#This Row],[Prix de Vente HT]]*Tx_TVA</f>
        <v>43.330518000000005</v>
      </c>
      <c r="N962" s="2">
        <f>+Ventes[[#This Row],[Prix de Vente HT]]+Ventes[[#This Row],[Montant TVA]]</f>
        <v>268.42411800000002</v>
      </c>
    </row>
    <row r="963" spans="1:14">
      <c r="A963" t="str">
        <f>IF(Ventes[[#This Row],[Sale_Date]]=Ventes[[#This Row],[Sale_Date]],"ID_V "&amp;TEXT(B963,"YYYY MMDD")&amp;"-"&amp;TEXT(ROW(),"000"),"ID…")</f>
        <v>ID_V YYYY 07DD-963</v>
      </c>
      <c r="B963" s="26">
        <f t="shared" si="30"/>
        <v>45487</v>
      </c>
      <c r="C963" t="str">
        <f>_xlfn.XLOOKUP(Ventes[[#This Row],[Product_Name]],Tab_Produits[Product_Line],Tab_Produits[ID_Product],"Choisir Votre Produit")</f>
        <v>ID_P Hea 0001</v>
      </c>
      <c r="D963" s="27" t="s">
        <v>510</v>
      </c>
      <c r="E963" s="27" t="str">
        <f>+Tab_Clients[[#This Row],[Client_Name]]</f>
        <v>Nikhil Patel</v>
      </c>
      <c r="F963" s="27" t="str">
        <f>_xlfn.XLOOKUP(Ventes[[#This Row],[Client_Name]],Tab_Clients[Client_Name],Tab_Clients[Customer Type],"Nouveau")</f>
        <v>Member</v>
      </c>
      <c r="G963" s="28">
        <v>1</v>
      </c>
      <c r="H963" s="6">
        <f>_xlfn.XLOOKUP(Ventes[[#This Row],[Product_Name]],Tab_Produits[Product_Line],Tab_Produits[Coût_Unitaire],"0")</f>
        <v>74.69</v>
      </c>
      <c r="I963" s="2">
        <f t="shared" si="31"/>
        <v>74.69</v>
      </c>
      <c r="J963" s="2">
        <f>IF(AND(WORKDAY(Ventes[[#This Row],[Sale_Date]],2)&gt;=5,Ventes[[#This Row],[Quantity]]&gt;=7,+Ventes[[#This Row],[Customer Type]]="Member"),-Ventes[[#This Row],[Prix_Vente]]*TX_Remise,0)</f>
        <v>0</v>
      </c>
      <c r="K963" s="2">
        <f>IF(AND(WEEKDAY(Ventes[[#This Row],[Sale_Date]],2)=7, Ventes[[#This Row],[Product_Price]]&gt;7), Ventes[[#This Row],[Prix_Vente]]*TauxMaj, 0)</f>
        <v>1.4938</v>
      </c>
      <c r="L963" s="2">
        <f>SUM(Ventes[[#This Row],[Prix_Vente]:[Majoration]])</f>
        <v>76.183799999999991</v>
      </c>
      <c r="M963" s="2">
        <f xml:space="preserve"> Ventes[[#This Row],[Prix de Vente HT]]*Tx_TVA</f>
        <v>14.665381499999999</v>
      </c>
      <c r="N963" s="2">
        <f>+Ventes[[#This Row],[Prix de Vente HT]]+Ventes[[#This Row],[Montant TVA]]</f>
        <v>90.849181499999986</v>
      </c>
    </row>
    <row r="964" spans="1:14">
      <c r="A964" t="str">
        <f>IF(Ventes[[#This Row],[Sale_Date]]=Ventes[[#This Row],[Sale_Date]],"ID_V "&amp;TEXT(B964,"YYYY MMDD")&amp;"-"&amp;TEXT(ROW(),"000"),"ID…")</f>
        <v>ID_V YYYY 07DD-964</v>
      </c>
      <c r="B964" s="26">
        <f t="shared" si="30"/>
        <v>45487</v>
      </c>
      <c r="C964" t="str">
        <f>_xlfn.XLOOKUP(Ventes[[#This Row],[Product_Name]],Tab_Produits[Product_Line],Tab_Produits[ID_Product],"Choisir Votre Produit")</f>
        <v>ID_P Foo 0004</v>
      </c>
      <c r="D964" s="27" t="s">
        <v>513</v>
      </c>
      <c r="E964" s="27" t="str">
        <f>+Tab_Clients[[#This Row],[Client_Name]]</f>
        <v>Isha Das</v>
      </c>
      <c r="F964" s="27" t="str">
        <f>_xlfn.XLOOKUP(Ventes[[#This Row],[Client_Name]],Tab_Clients[Client_Name],Tab_Clients[Customer Type],"Nouveau")</f>
        <v>Normal</v>
      </c>
      <c r="G964" s="28">
        <v>2</v>
      </c>
      <c r="H964" s="6">
        <f>_xlfn.XLOOKUP(Ventes[[#This Row],[Product_Name]],Tab_Produits[Product_Line],Tab_Produits[Coût_Unitaire],"0")</f>
        <v>54.84</v>
      </c>
      <c r="I964" s="2">
        <f t="shared" si="31"/>
        <v>109.68</v>
      </c>
      <c r="J964" s="2">
        <f>IF(AND(WORKDAY(Ventes[[#This Row],[Sale_Date]],2)&gt;=5,Ventes[[#This Row],[Quantity]]&gt;=7,+Ventes[[#This Row],[Customer Type]]="Member"),-Ventes[[#This Row],[Prix_Vente]]*TX_Remise,0)</f>
        <v>0</v>
      </c>
      <c r="K964" s="2">
        <f>IF(AND(WEEKDAY(Ventes[[#This Row],[Sale_Date]],2)=7, Ventes[[#This Row],[Product_Price]]&gt;7), Ventes[[#This Row],[Prix_Vente]]*TauxMaj, 0)</f>
        <v>2.1936</v>
      </c>
      <c r="L964" s="2">
        <f>SUM(Ventes[[#This Row],[Prix_Vente]:[Majoration]])</f>
        <v>111.87360000000001</v>
      </c>
      <c r="M964" s="2">
        <f xml:space="preserve"> Ventes[[#This Row],[Prix de Vente HT]]*Tx_TVA</f>
        <v>21.535668000000001</v>
      </c>
      <c r="N964" s="2">
        <f>+Ventes[[#This Row],[Prix de Vente HT]]+Ventes[[#This Row],[Montant TVA]]</f>
        <v>133.409268</v>
      </c>
    </row>
    <row r="965" spans="1:14">
      <c r="A965" t="str">
        <f>IF(Ventes[[#This Row],[Sale_Date]]=Ventes[[#This Row],[Sale_Date]],"ID_V "&amp;TEXT(B965,"YYYY MMDD")&amp;"-"&amp;TEXT(ROW(),"000"),"ID…")</f>
        <v>ID_V YYYY 07DD-965</v>
      </c>
      <c r="B965" s="26">
        <f t="shared" si="30"/>
        <v>45487</v>
      </c>
      <c r="C965" t="str">
        <f>_xlfn.XLOOKUP(Ventes[[#This Row],[Product_Name]],Tab_Produits[Product_Line],Tab_Produits[ID_Product],"Choisir Votre Produit")</f>
        <v>ID_P Hom 0003</v>
      </c>
      <c r="D965" s="27" t="s">
        <v>512</v>
      </c>
      <c r="E965" s="27" t="str">
        <f>+Tab_Clients[[#This Row],[Client_Name]]</f>
        <v>Raj Reddy</v>
      </c>
      <c r="F965" s="27" t="str">
        <f>_xlfn.XLOOKUP(Ventes[[#This Row],[Client_Name]],Tab_Clients[Client_Name],Tab_Clients[Customer Type],"Nouveau")</f>
        <v>Member</v>
      </c>
      <c r="G965" s="28">
        <v>6</v>
      </c>
      <c r="H965" s="6">
        <f>_xlfn.XLOOKUP(Ventes[[#This Row],[Product_Name]],Tab_Produits[Product_Line],Tab_Produits[Coût_Unitaire],"0")</f>
        <v>73.56</v>
      </c>
      <c r="I965" s="2">
        <f t="shared" si="31"/>
        <v>441.36</v>
      </c>
      <c r="J965" s="2">
        <f>IF(AND(WORKDAY(Ventes[[#This Row],[Sale_Date]],2)&gt;=5,Ventes[[#This Row],[Quantity]]&gt;=7,+Ventes[[#This Row],[Customer Type]]="Member"),-Ventes[[#This Row],[Prix_Vente]]*TX_Remise,0)</f>
        <v>0</v>
      </c>
      <c r="K965" s="2">
        <f>IF(AND(WEEKDAY(Ventes[[#This Row],[Sale_Date]],2)=7, Ventes[[#This Row],[Product_Price]]&gt;7), Ventes[[#This Row],[Prix_Vente]]*TauxMaj, 0)</f>
        <v>8.8272000000000013</v>
      </c>
      <c r="L965" s="2">
        <f>SUM(Ventes[[#This Row],[Prix_Vente]:[Majoration]])</f>
        <v>450.18720000000002</v>
      </c>
      <c r="M965" s="2">
        <f xml:space="preserve"> Ventes[[#This Row],[Prix de Vente HT]]*Tx_TVA</f>
        <v>86.66103600000001</v>
      </c>
      <c r="N965" s="2">
        <f>+Ventes[[#This Row],[Prix de Vente HT]]+Ventes[[#This Row],[Montant TVA]]</f>
        <v>536.84823600000004</v>
      </c>
    </row>
    <row r="966" spans="1:14">
      <c r="A966" t="str">
        <f>IF(Ventes[[#This Row],[Sale_Date]]=Ventes[[#This Row],[Sale_Date]],"ID_V "&amp;TEXT(B966,"YYYY MMDD")&amp;"-"&amp;TEXT(ROW(),"000"),"ID…")</f>
        <v>ID_V YYYY 07DD-966</v>
      </c>
      <c r="B966" s="26">
        <f t="shared" si="30"/>
        <v>45488</v>
      </c>
      <c r="C966" t="str">
        <f>_xlfn.XLOOKUP(Ventes[[#This Row],[Product_Name]],Tab_Produits[Product_Line],Tab_Produits[ID_Product],"Choisir Votre Produit")</f>
        <v>ID_P Hom 0003</v>
      </c>
      <c r="D966" s="27" t="s">
        <v>512</v>
      </c>
      <c r="E966" s="27" t="str">
        <f>+Tab_Clients[[#This Row],[Client_Name]]</f>
        <v>Rohan Reddy</v>
      </c>
      <c r="F966" s="27" t="str">
        <f>_xlfn.XLOOKUP(Ventes[[#This Row],[Client_Name]],Tab_Clients[Client_Name],Tab_Clients[Customer Type],"Nouveau")</f>
        <v>Member</v>
      </c>
      <c r="G966" s="28">
        <v>7</v>
      </c>
      <c r="H966" s="6">
        <f>_xlfn.XLOOKUP(Ventes[[#This Row],[Product_Name]],Tab_Produits[Product_Line],Tab_Produits[Coût_Unitaire],"0")</f>
        <v>73.56</v>
      </c>
      <c r="I966" s="2">
        <f t="shared" si="31"/>
        <v>514.92000000000007</v>
      </c>
      <c r="J966" s="2">
        <f>IF(AND(WORKDAY(Ventes[[#This Row],[Sale_Date]],2)&gt;=5,Ventes[[#This Row],[Quantity]]&gt;=7,+Ventes[[#This Row],[Customer Type]]="Member"),-Ventes[[#This Row],[Prix_Vente]]*TX_Remise,0)</f>
        <v>-128.73000000000002</v>
      </c>
      <c r="K966" s="2">
        <f>IF(AND(WEEKDAY(Ventes[[#This Row],[Sale_Date]],2)=7, Ventes[[#This Row],[Product_Price]]&gt;7), Ventes[[#This Row],[Prix_Vente]]*TauxMaj, 0)</f>
        <v>0</v>
      </c>
      <c r="L966" s="2">
        <f>SUM(Ventes[[#This Row],[Prix_Vente]:[Majoration]])</f>
        <v>386.19000000000005</v>
      </c>
      <c r="M966" s="2">
        <f xml:space="preserve"> Ventes[[#This Row],[Prix de Vente HT]]*Tx_TVA</f>
        <v>74.341575000000006</v>
      </c>
      <c r="N966" s="2">
        <f>+Ventes[[#This Row],[Prix de Vente HT]]+Ventes[[#This Row],[Montant TVA]]</f>
        <v>460.53157500000009</v>
      </c>
    </row>
    <row r="967" spans="1:14">
      <c r="A967" t="str">
        <f>IF(Ventes[[#This Row],[Sale_Date]]=Ventes[[#This Row],[Sale_Date]],"ID_V "&amp;TEXT(B967,"YYYY MMDD")&amp;"-"&amp;TEXT(ROW(),"000"),"ID…")</f>
        <v>ID_V YYYY 07DD-967</v>
      </c>
      <c r="B967" s="26">
        <f t="shared" si="30"/>
        <v>45488</v>
      </c>
      <c r="C967" t="str">
        <f>_xlfn.XLOOKUP(Ventes[[#This Row],[Product_Name]],Tab_Produits[Product_Line],Tab_Produits[ID_Product],"Choisir Votre Produit")</f>
        <v>ID_P Hea 0001</v>
      </c>
      <c r="D967" s="27" t="s">
        <v>510</v>
      </c>
      <c r="E967" s="27" t="str">
        <f>+Tab_Clients[[#This Row],[Client_Name]]</f>
        <v>Lakshmi Malhotra</v>
      </c>
      <c r="F967" s="27" t="str">
        <f>_xlfn.XLOOKUP(Ventes[[#This Row],[Client_Name]],Tab_Clients[Client_Name],Tab_Clients[Customer Type],"Nouveau")</f>
        <v>Normal</v>
      </c>
      <c r="G967" s="28">
        <v>3</v>
      </c>
      <c r="H967" s="6">
        <f>_xlfn.XLOOKUP(Ventes[[#This Row],[Product_Name]],Tab_Produits[Product_Line],Tab_Produits[Coût_Unitaire],"0")</f>
        <v>74.69</v>
      </c>
      <c r="I967" s="2">
        <f t="shared" si="31"/>
        <v>224.07</v>
      </c>
      <c r="J967" s="2">
        <f>IF(AND(WORKDAY(Ventes[[#This Row],[Sale_Date]],2)&gt;=5,Ventes[[#This Row],[Quantity]]&gt;=7,+Ventes[[#This Row],[Customer Type]]="Member"),-Ventes[[#This Row],[Prix_Vente]]*TX_Remise,0)</f>
        <v>0</v>
      </c>
      <c r="K967" s="2">
        <f>IF(AND(WEEKDAY(Ventes[[#This Row],[Sale_Date]],2)=7, Ventes[[#This Row],[Product_Price]]&gt;7), Ventes[[#This Row],[Prix_Vente]]*TauxMaj, 0)</f>
        <v>0</v>
      </c>
      <c r="L967" s="2">
        <f>SUM(Ventes[[#This Row],[Prix_Vente]:[Majoration]])</f>
        <v>224.07</v>
      </c>
      <c r="M967" s="2">
        <f xml:space="preserve"> Ventes[[#This Row],[Prix de Vente HT]]*Tx_TVA</f>
        <v>43.133474999999997</v>
      </c>
      <c r="N967" s="2">
        <f>+Ventes[[#This Row],[Prix de Vente HT]]+Ventes[[#This Row],[Montant TVA]]</f>
        <v>267.20347499999997</v>
      </c>
    </row>
    <row r="968" spans="1:14">
      <c r="A968" t="str">
        <f>IF(Ventes[[#This Row],[Sale_Date]]=Ventes[[#This Row],[Sale_Date]],"ID_V "&amp;TEXT(B968,"YYYY MMDD")&amp;"-"&amp;TEXT(ROW(),"000"),"ID…")</f>
        <v>ID_V YYYY 07DD-968</v>
      </c>
      <c r="B968" s="26">
        <f t="shared" si="30"/>
        <v>45488</v>
      </c>
      <c r="C968" t="str">
        <f>_xlfn.XLOOKUP(Ventes[[#This Row],[Product_Name]],Tab_Produits[Product_Line],Tab_Produits[ID_Product],"Choisir Votre Produit")</f>
        <v>ID_P Foo 0004</v>
      </c>
      <c r="D968" s="27" t="s">
        <v>513</v>
      </c>
      <c r="E968" s="27" t="str">
        <f>+Tab_Clients[[#This Row],[Client_Name]]</f>
        <v>Sunil Mukherjee</v>
      </c>
      <c r="F968" s="27" t="str">
        <f>_xlfn.XLOOKUP(Ventes[[#This Row],[Client_Name]],Tab_Clients[Client_Name],Tab_Clients[Customer Type],"Nouveau")</f>
        <v>Normal</v>
      </c>
      <c r="G968" s="28">
        <v>4</v>
      </c>
      <c r="H968" s="6">
        <f>_xlfn.XLOOKUP(Ventes[[#This Row],[Product_Name]],Tab_Produits[Product_Line],Tab_Produits[Coût_Unitaire],"0")</f>
        <v>54.84</v>
      </c>
      <c r="I968" s="2">
        <f t="shared" si="31"/>
        <v>219.36</v>
      </c>
      <c r="J968" s="2">
        <f>IF(AND(WORKDAY(Ventes[[#This Row],[Sale_Date]],2)&gt;=5,Ventes[[#This Row],[Quantity]]&gt;=7,+Ventes[[#This Row],[Customer Type]]="Member"),-Ventes[[#This Row],[Prix_Vente]]*TX_Remise,0)</f>
        <v>0</v>
      </c>
      <c r="K968" s="2">
        <f>IF(AND(WEEKDAY(Ventes[[#This Row],[Sale_Date]],2)=7, Ventes[[#This Row],[Product_Price]]&gt;7), Ventes[[#This Row],[Prix_Vente]]*TauxMaj, 0)</f>
        <v>0</v>
      </c>
      <c r="L968" s="2">
        <f>SUM(Ventes[[#This Row],[Prix_Vente]:[Majoration]])</f>
        <v>219.36</v>
      </c>
      <c r="M968" s="2">
        <f xml:space="preserve"> Ventes[[#This Row],[Prix de Vente HT]]*Tx_TVA</f>
        <v>42.226800000000004</v>
      </c>
      <c r="N968" s="2">
        <f>+Ventes[[#This Row],[Prix de Vente HT]]+Ventes[[#This Row],[Montant TVA]]</f>
        <v>261.58680000000004</v>
      </c>
    </row>
    <row r="969" spans="1:14">
      <c r="A969" t="str">
        <f>IF(Ventes[[#This Row],[Sale_Date]]=Ventes[[#This Row],[Sale_Date]],"ID_V "&amp;TEXT(B969,"YYYY MMDD")&amp;"-"&amp;TEXT(ROW(),"000"),"ID…")</f>
        <v>ID_V YYYY 07DD-969</v>
      </c>
      <c r="B969" s="26">
        <f t="shared" si="30"/>
        <v>45488</v>
      </c>
      <c r="C969" t="str">
        <f>_xlfn.XLOOKUP(Ventes[[#This Row],[Product_Name]],Tab_Produits[Product_Line],Tab_Produits[ID_Product],"Choisir Votre Produit")</f>
        <v>ID_P Hom 0003</v>
      </c>
      <c r="D969" s="27" t="s">
        <v>512</v>
      </c>
      <c r="E969" s="27" t="str">
        <f>+Tab_Clients[[#This Row],[Client_Name]]</f>
        <v>Raj Agarwal</v>
      </c>
      <c r="F969" s="27" t="str">
        <f>_xlfn.XLOOKUP(Ventes[[#This Row],[Client_Name]],Tab_Clients[Client_Name],Tab_Clients[Customer Type],"Nouveau")</f>
        <v>Member</v>
      </c>
      <c r="G969" s="28">
        <v>9</v>
      </c>
      <c r="H969" s="6">
        <f>_xlfn.XLOOKUP(Ventes[[#This Row],[Product_Name]],Tab_Produits[Product_Line],Tab_Produits[Coût_Unitaire],"0")</f>
        <v>73.56</v>
      </c>
      <c r="I969" s="2">
        <f t="shared" si="31"/>
        <v>662.04</v>
      </c>
      <c r="J969" s="2">
        <f>IF(AND(WORKDAY(Ventes[[#This Row],[Sale_Date]],2)&gt;=5,Ventes[[#This Row],[Quantity]]&gt;=7,+Ventes[[#This Row],[Customer Type]]="Member"),-Ventes[[#This Row],[Prix_Vente]]*TX_Remise,0)</f>
        <v>-165.51</v>
      </c>
      <c r="K969" s="2">
        <f>IF(AND(WEEKDAY(Ventes[[#This Row],[Sale_Date]],2)=7, Ventes[[#This Row],[Product_Price]]&gt;7), Ventes[[#This Row],[Prix_Vente]]*TauxMaj, 0)</f>
        <v>0</v>
      </c>
      <c r="L969" s="2">
        <f>SUM(Ventes[[#This Row],[Prix_Vente]:[Majoration]])</f>
        <v>496.53</v>
      </c>
      <c r="M969" s="2">
        <f xml:space="preserve"> Ventes[[#This Row],[Prix de Vente HT]]*Tx_TVA</f>
        <v>95.582025000000002</v>
      </c>
      <c r="N969" s="2">
        <f>+Ventes[[#This Row],[Prix de Vente HT]]+Ventes[[#This Row],[Montant TVA]]</f>
        <v>592.11202500000002</v>
      </c>
    </row>
    <row r="970" spans="1:14">
      <c r="A970" t="str">
        <f>IF(Ventes[[#This Row],[Sale_Date]]=Ventes[[#This Row],[Sale_Date]],"ID_V "&amp;TEXT(B970,"YYYY MMDD")&amp;"-"&amp;TEXT(ROW(),"000"),"ID…")</f>
        <v>ID_V YYYY 07DD-970</v>
      </c>
      <c r="B970" s="26">
        <f t="shared" si="30"/>
        <v>45489</v>
      </c>
      <c r="C970" t="str">
        <f>_xlfn.XLOOKUP(Ventes[[#This Row],[Product_Name]],Tab_Produits[Product_Line],Tab_Produits[ID_Product],"Choisir Votre Produit")</f>
        <v>ID_P Hom 0003</v>
      </c>
      <c r="D970" s="27" t="s">
        <v>512</v>
      </c>
      <c r="E970" s="27" t="str">
        <f>+Tab_Clients[[#This Row],[Client_Name]]</f>
        <v>Isha Nair</v>
      </c>
      <c r="F970" s="27" t="str">
        <f>_xlfn.XLOOKUP(Ventes[[#This Row],[Client_Name]],Tab_Clients[Client_Name],Tab_Clients[Customer Type],"Nouveau")</f>
        <v>Member</v>
      </c>
      <c r="G970" s="28">
        <v>5</v>
      </c>
      <c r="H970" s="6">
        <f>_xlfn.XLOOKUP(Ventes[[#This Row],[Product_Name]],Tab_Produits[Product_Line],Tab_Produits[Coût_Unitaire],"0")</f>
        <v>73.56</v>
      </c>
      <c r="I970" s="2">
        <f t="shared" si="31"/>
        <v>367.8</v>
      </c>
      <c r="J970" s="2">
        <f>IF(AND(WORKDAY(Ventes[[#This Row],[Sale_Date]],2)&gt;=5,Ventes[[#This Row],[Quantity]]&gt;=7,+Ventes[[#This Row],[Customer Type]]="Member"),-Ventes[[#This Row],[Prix_Vente]]*TX_Remise,0)</f>
        <v>0</v>
      </c>
      <c r="K970" s="2">
        <f>IF(AND(WEEKDAY(Ventes[[#This Row],[Sale_Date]],2)=7, Ventes[[#This Row],[Product_Price]]&gt;7), Ventes[[#This Row],[Prix_Vente]]*TauxMaj, 0)</f>
        <v>0</v>
      </c>
      <c r="L970" s="2">
        <f>SUM(Ventes[[#This Row],[Prix_Vente]:[Majoration]])</f>
        <v>367.8</v>
      </c>
      <c r="M970" s="2">
        <f xml:space="preserve"> Ventes[[#This Row],[Prix de Vente HT]]*Tx_TVA</f>
        <v>70.801500000000004</v>
      </c>
      <c r="N970" s="2">
        <f>+Ventes[[#This Row],[Prix de Vente HT]]+Ventes[[#This Row],[Montant TVA]]</f>
        <v>438.60149999999999</v>
      </c>
    </row>
    <row r="971" spans="1:14">
      <c r="A971" t="str">
        <f>IF(Ventes[[#This Row],[Sale_Date]]=Ventes[[#This Row],[Sale_Date]],"ID_V "&amp;TEXT(B971,"YYYY MMDD")&amp;"-"&amp;TEXT(ROW(),"000"),"ID…")</f>
        <v>ID_V YYYY 07DD-971</v>
      </c>
      <c r="B971" s="26">
        <f t="shared" si="30"/>
        <v>45489</v>
      </c>
      <c r="C971" t="str">
        <f>_xlfn.XLOOKUP(Ventes[[#This Row],[Product_Name]],Tab_Produits[Product_Line],Tab_Produits[ID_Product],"Choisir Votre Produit")</f>
        <v>ID_P Hea 0001</v>
      </c>
      <c r="D971" s="27" t="s">
        <v>510</v>
      </c>
      <c r="E971" s="27" t="str">
        <f>+Tab_Clients[[#This Row],[Client_Name]]</f>
        <v>Isha Agarwal</v>
      </c>
      <c r="F971" s="27" t="str">
        <f>_xlfn.XLOOKUP(Ventes[[#This Row],[Client_Name]],Tab_Clients[Client_Name],Tab_Clients[Customer Type],"Nouveau")</f>
        <v>Normal</v>
      </c>
      <c r="G971" s="28">
        <v>7</v>
      </c>
      <c r="H971" s="6">
        <f>_xlfn.XLOOKUP(Ventes[[#This Row],[Product_Name]],Tab_Produits[Product_Line],Tab_Produits[Coût_Unitaire],"0")</f>
        <v>74.69</v>
      </c>
      <c r="I971" s="2">
        <f t="shared" si="31"/>
        <v>522.82999999999993</v>
      </c>
      <c r="J971" s="2">
        <f>IF(AND(WORKDAY(Ventes[[#This Row],[Sale_Date]],2)&gt;=5,Ventes[[#This Row],[Quantity]]&gt;=7,+Ventes[[#This Row],[Customer Type]]="Member"),-Ventes[[#This Row],[Prix_Vente]]*TX_Remise,0)</f>
        <v>0</v>
      </c>
      <c r="K971" s="2">
        <f>IF(AND(WEEKDAY(Ventes[[#This Row],[Sale_Date]],2)=7, Ventes[[#This Row],[Product_Price]]&gt;7), Ventes[[#This Row],[Prix_Vente]]*TauxMaj, 0)</f>
        <v>0</v>
      </c>
      <c r="L971" s="2">
        <f>SUM(Ventes[[#This Row],[Prix_Vente]:[Majoration]])</f>
        <v>522.82999999999993</v>
      </c>
      <c r="M971" s="2">
        <f xml:space="preserve"> Ventes[[#This Row],[Prix de Vente HT]]*Tx_TVA</f>
        <v>100.64477499999998</v>
      </c>
      <c r="N971" s="2">
        <f>+Ventes[[#This Row],[Prix de Vente HT]]+Ventes[[#This Row],[Montant TVA]]</f>
        <v>623.47477499999991</v>
      </c>
    </row>
    <row r="972" spans="1:14">
      <c r="A972" t="str">
        <f>IF(Ventes[[#This Row],[Sale_Date]]=Ventes[[#This Row],[Sale_Date]],"ID_V "&amp;TEXT(B972,"YYYY MMDD")&amp;"-"&amp;TEXT(ROW(),"000"),"ID…")</f>
        <v>ID_V YYYY 07DD-972</v>
      </c>
      <c r="B972" s="26">
        <f t="shared" si="30"/>
        <v>45489</v>
      </c>
      <c r="C972" t="str">
        <f>_xlfn.XLOOKUP(Ventes[[#This Row],[Product_Name]],Tab_Produits[Product_Line],Tab_Produits[ID_Product],"Choisir Votre Produit")</f>
        <v>ID_P Foo 0004</v>
      </c>
      <c r="D972" s="27" t="s">
        <v>513</v>
      </c>
      <c r="E972" s="27" t="str">
        <f>+Tab_Clients[[#This Row],[Client_Name]]</f>
        <v>Rakesh Rao</v>
      </c>
      <c r="F972" s="27" t="str">
        <f>_xlfn.XLOOKUP(Ventes[[#This Row],[Client_Name]],Tab_Clients[Client_Name],Tab_Clients[Customer Type],"Nouveau")</f>
        <v>Member</v>
      </c>
      <c r="G972" s="28">
        <v>2</v>
      </c>
      <c r="H972" s="6">
        <f>_xlfn.XLOOKUP(Ventes[[#This Row],[Product_Name]],Tab_Produits[Product_Line],Tab_Produits[Coût_Unitaire],"0")</f>
        <v>54.84</v>
      </c>
      <c r="I972" s="2">
        <f t="shared" si="31"/>
        <v>109.68</v>
      </c>
      <c r="J972" s="2">
        <f>IF(AND(WORKDAY(Ventes[[#This Row],[Sale_Date]],2)&gt;=5,Ventes[[#This Row],[Quantity]]&gt;=7,+Ventes[[#This Row],[Customer Type]]="Member"),-Ventes[[#This Row],[Prix_Vente]]*TX_Remise,0)</f>
        <v>0</v>
      </c>
      <c r="K972" s="2">
        <f>IF(AND(WEEKDAY(Ventes[[#This Row],[Sale_Date]],2)=7, Ventes[[#This Row],[Product_Price]]&gt;7), Ventes[[#This Row],[Prix_Vente]]*TauxMaj, 0)</f>
        <v>0</v>
      </c>
      <c r="L972" s="2">
        <f>SUM(Ventes[[#This Row],[Prix_Vente]:[Majoration]])</f>
        <v>109.68</v>
      </c>
      <c r="M972" s="2">
        <f xml:space="preserve"> Ventes[[#This Row],[Prix de Vente HT]]*Tx_TVA</f>
        <v>21.113400000000002</v>
      </c>
      <c r="N972" s="2">
        <f>+Ventes[[#This Row],[Prix de Vente HT]]+Ventes[[#This Row],[Montant TVA]]</f>
        <v>130.79340000000002</v>
      </c>
    </row>
    <row r="973" spans="1:14">
      <c r="A973" t="str">
        <f>IF(Ventes[[#This Row],[Sale_Date]]=Ventes[[#This Row],[Sale_Date]],"ID_V "&amp;TEXT(B973,"YYYY MMDD")&amp;"-"&amp;TEXT(ROW(),"000"),"ID…")</f>
        <v>ID_V YYYY 07DD-973</v>
      </c>
      <c r="B973" s="26">
        <f t="shared" si="30"/>
        <v>45489</v>
      </c>
      <c r="C973" t="str">
        <f>_xlfn.XLOOKUP(Ventes[[#This Row],[Product_Name]],Tab_Produits[Product_Line],Tab_Produits[ID_Product],"Choisir Votre Produit")</f>
        <v>ID_P Hom 0003</v>
      </c>
      <c r="D973" s="27" t="s">
        <v>512</v>
      </c>
      <c r="E973" s="27" t="str">
        <f>+Tab_Clients[[#This Row],[Client_Name]]</f>
        <v>Ashok Chopra</v>
      </c>
      <c r="F973" s="27" t="str">
        <f>_xlfn.XLOOKUP(Ventes[[#This Row],[Client_Name]],Tab_Clients[Client_Name],Tab_Clients[Customer Type],"Nouveau")</f>
        <v>Member</v>
      </c>
      <c r="G973" s="28">
        <v>1</v>
      </c>
      <c r="H973" s="6">
        <f>_xlfn.XLOOKUP(Ventes[[#This Row],[Product_Name]],Tab_Produits[Product_Line],Tab_Produits[Coût_Unitaire],"0")</f>
        <v>73.56</v>
      </c>
      <c r="I973" s="2">
        <f t="shared" si="31"/>
        <v>73.56</v>
      </c>
      <c r="J973" s="2">
        <f>IF(AND(WORKDAY(Ventes[[#This Row],[Sale_Date]],2)&gt;=5,Ventes[[#This Row],[Quantity]]&gt;=7,+Ventes[[#This Row],[Customer Type]]="Member"),-Ventes[[#This Row],[Prix_Vente]]*TX_Remise,0)</f>
        <v>0</v>
      </c>
      <c r="K973" s="2">
        <f>IF(AND(WEEKDAY(Ventes[[#This Row],[Sale_Date]],2)=7, Ventes[[#This Row],[Product_Price]]&gt;7), Ventes[[#This Row],[Prix_Vente]]*TauxMaj, 0)</f>
        <v>0</v>
      </c>
      <c r="L973" s="2">
        <f>SUM(Ventes[[#This Row],[Prix_Vente]:[Majoration]])</f>
        <v>73.56</v>
      </c>
      <c r="M973" s="2">
        <f xml:space="preserve"> Ventes[[#This Row],[Prix de Vente HT]]*Tx_TVA</f>
        <v>14.160300000000001</v>
      </c>
      <c r="N973" s="2">
        <f>+Ventes[[#This Row],[Prix de Vente HT]]+Ventes[[#This Row],[Montant TVA]]</f>
        <v>87.720300000000009</v>
      </c>
    </row>
    <row r="974" spans="1:14">
      <c r="A974" t="str">
        <f>IF(Ventes[[#This Row],[Sale_Date]]=Ventes[[#This Row],[Sale_Date]],"ID_V "&amp;TEXT(B974,"YYYY MMDD")&amp;"-"&amp;TEXT(ROW(),"000"),"ID…")</f>
        <v>ID_V YYYY 07DD-974</v>
      </c>
      <c r="B974" s="26">
        <f t="shared" si="30"/>
        <v>45490</v>
      </c>
      <c r="C974" t="str">
        <f>_xlfn.XLOOKUP(Ventes[[#This Row],[Product_Name]],Tab_Produits[Product_Line],Tab_Produits[ID_Product],"Choisir Votre Produit")</f>
        <v>ID_P Foo 0004</v>
      </c>
      <c r="D974" s="27" t="s">
        <v>513</v>
      </c>
      <c r="E974" s="27" t="str">
        <f>+Tab_Clients[[#This Row],[Client_Name]]</f>
        <v>Kavya Patel</v>
      </c>
      <c r="F974" s="27" t="str">
        <f>_xlfn.XLOOKUP(Ventes[[#This Row],[Client_Name]],Tab_Clients[Client_Name],Tab_Clients[Customer Type],"Nouveau")</f>
        <v>Member</v>
      </c>
      <c r="G974" s="28">
        <v>5</v>
      </c>
      <c r="H974" s="6">
        <f>_xlfn.XLOOKUP(Ventes[[#This Row],[Product_Name]],Tab_Produits[Product_Line],Tab_Produits[Coût_Unitaire],"0")</f>
        <v>54.84</v>
      </c>
      <c r="I974" s="2">
        <f t="shared" si="31"/>
        <v>274.20000000000005</v>
      </c>
      <c r="J974" s="2">
        <f>IF(AND(WORKDAY(Ventes[[#This Row],[Sale_Date]],2)&gt;=5,Ventes[[#This Row],[Quantity]]&gt;=7,+Ventes[[#This Row],[Customer Type]]="Member"),-Ventes[[#This Row],[Prix_Vente]]*TX_Remise,0)</f>
        <v>0</v>
      </c>
      <c r="K974" s="2">
        <f>IF(AND(WEEKDAY(Ventes[[#This Row],[Sale_Date]],2)=7, Ventes[[#This Row],[Product_Price]]&gt;7), Ventes[[#This Row],[Prix_Vente]]*TauxMaj, 0)</f>
        <v>0</v>
      </c>
      <c r="L974" s="2">
        <f>SUM(Ventes[[#This Row],[Prix_Vente]:[Majoration]])</f>
        <v>274.20000000000005</v>
      </c>
      <c r="M974" s="2">
        <f xml:space="preserve"> Ventes[[#This Row],[Prix de Vente HT]]*Tx_TVA</f>
        <v>52.783500000000011</v>
      </c>
      <c r="N974" s="2">
        <f>+Ventes[[#This Row],[Prix de Vente HT]]+Ventes[[#This Row],[Montant TVA]]</f>
        <v>326.98350000000005</v>
      </c>
    </row>
    <row r="975" spans="1:14">
      <c r="A975" t="str">
        <f>IF(Ventes[[#This Row],[Sale_Date]]=Ventes[[#This Row],[Sale_Date]],"ID_V "&amp;TEXT(B975,"YYYY MMDD")&amp;"-"&amp;TEXT(ROW(),"000"),"ID…")</f>
        <v>ID_V YYYY 07DD-975</v>
      </c>
      <c r="B975" s="26">
        <f t="shared" si="30"/>
        <v>45490</v>
      </c>
      <c r="C975" t="str">
        <f>_xlfn.XLOOKUP(Ventes[[#This Row],[Product_Name]],Tab_Produits[Product_Line],Tab_Produits[ID_Product],"Choisir Votre Produit")</f>
        <v>ID_P Hom 0003</v>
      </c>
      <c r="D975" s="27" t="s">
        <v>512</v>
      </c>
      <c r="E975" s="27" t="str">
        <f>+Tab_Clients[[#This Row],[Client_Name]]</f>
        <v>Aarav Patel</v>
      </c>
      <c r="F975" s="27" t="str">
        <f>_xlfn.XLOOKUP(Ventes[[#This Row],[Client_Name]],Tab_Clients[Client_Name],Tab_Clients[Customer Type],"Nouveau")</f>
        <v>Member</v>
      </c>
      <c r="G975" s="28">
        <v>3</v>
      </c>
      <c r="H975" s="6">
        <f>_xlfn.XLOOKUP(Ventes[[#This Row],[Product_Name]],Tab_Produits[Product_Line],Tab_Produits[Coût_Unitaire],"0")</f>
        <v>73.56</v>
      </c>
      <c r="I975" s="2">
        <f t="shared" si="31"/>
        <v>220.68</v>
      </c>
      <c r="J975" s="2">
        <f>IF(AND(WORKDAY(Ventes[[#This Row],[Sale_Date]],2)&gt;=5,Ventes[[#This Row],[Quantity]]&gt;=7,+Ventes[[#This Row],[Customer Type]]="Member"),-Ventes[[#This Row],[Prix_Vente]]*TX_Remise,0)</f>
        <v>0</v>
      </c>
      <c r="K975" s="2">
        <f>IF(AND(WEEKDAY(Ventes[[#This Row],[Sale_Date]],2)=7, Ventes[[#This Row],[Product_Price]]&gt;7), Ventes[[#This Row],[Prix_Vente]]*TauxMaj, 0)</f>
        <v>0</v>
      </c>
      <c r="L975" s="2">
        <f>SUM(Ventes[[#This Row],[Prix_Vente]:[Majoration]])</f>
        <v>220.68</v>
      </c>
      <c r="M975" s="2">
        <f xml:space="preserve"> Ventes[[#This Row],[Prix de Vente HT]]*Tx_TVA</f>
        <v>42.480900000000005</v>
      </c>
      <c r="N975" s="2">
        <f>+Ventes[[#This Row],[Prix de Vente HT]]+Ventes[[#This Row],[Montant TVA]]</f>
        <v>263.16090000000003</v>
      </c>
    </row>
    <row r="976" spans="1:14">
      <c r="A976" t="str">
        <f>IF(Ventes[[#This Row],[Sale_Date]]=Ventes[[#This Row],[Sale_Date]],"ID_V "&amp;TEXT(B976,"YYYY MMDD")&amp;"-"&amp;TEXT(ROW(),"000"),"ID…")</f>
        <v>ID_V YYYY 07DD-976</v>
      </c>
      <c r="B976" s="26">
        <f t="shared" si="30"/>
        <v>45490</v>
      </c>
      <c r="C976" t="str">
        <f>_xlfn.XLOOKUP(Ventes[[#This Row],[Product_Name]],Tab_Produits[Product_Line],Tab_Produits[ID_Product],"Choisir Votre Produit")</f>
        <v>ID_P Hom 0003</v>
      </c>
      <c r="D976" s="27" t="s">
        <v>512</v>
      </c>
      <c r="E976" s="27" t="str">
        <f>+Tab_Clients[[#This Row],[Client_Name]]</f>
        <v>Sanjay Chopra</v>
      </c>
      <c r="F976" s="27" t="str">
        <f>_xlfn.XLOOKUP(Ventes[[#This Row],[Client_Name]],Tab_Clients[Client_Name],Tab_Clients[Customer Type],"Nouveau")</f>
        <v>Normal</v>
      </c>
      <c r="G976" s="28">
        <v>6</v>
      </c>
      <c r="H976" s="6">
        <f>_xlfn.XLOOKUP(Ventes[[#This Row],[Product_Name]],Tab_Produits[Product_Line],Tab_Produits[Coût_Unitaire],"0")</f>
        <v>73.56</v>
      </c>
      <c r="I976" s="2">
        <f t="shared" si="31"/>
        <v>441.36</v>
      </c>
      <c r="J976" s="2">
        <f>IF(AND(WORKDAY(Ventes[[#This Row],[Sale_Date]],2)&gt;=5,Ventes[[#This Row],[Quantity]]&gt;=7,+Ventes[[#This Row],[Customer Type]]="Member"),-Ventes[[#This Row],[Prix_Vente]]*TX_Remise,0)</f>
        <v>0</v>
      </c>
      <c r="K976" s="2">
        <f>IF(AND(WEEKDAY(Ventes[[#This Row],[Sale_Date]],2)=7, Ventes[[#This Row],[Product_Price]]&gt;7), Ventes[[#This Row],[Prix_Vente]]*TauxMaj, 0)</f>
        <v>0</v>
      </c>
      <c r="L976" s="2">
        <f>SUM(Ventes[[#This Row],[Prix_Vente]:[Majoration]])</f>
        <v>441.36</v>
      </c>
      <c r="M976" s="2">
        <f xml:space="preserve"> Ventes[[#This Row],[Prix de Vente HT]]*Tx_TVA</f>
        <v>84.961800000000011</v>
      </c>
      <c r="N976" s="2">
        <f>+Ventes[[#This Row],[Prix de Vente HT]]+Ventes[[#This Row],[Montant TVA]]</f>
        <v>526.32180000000005</v>
      </c>
    </row>
    <row r="977" spans="1:14">
      <c r="A977" t="str">
        <f>IF(Ventes[[#This Row],[Sale_Date]]=Ventes[[#This Row],[Sale_Date]],"ID_V "&amp;TEXT(B977,"YYYY MMDD")&amp;"-"&amp;TEXT(ROW(),"000"),"ID…")</f>
        <v>ID_V YYYY 07DD-977</v>
      </c>
      <c r="B977" s="26">
        <f t="shared" si="30"/>
        <v>45490</v>
      </c>
      <c r="C977" t="str">
        <f>_xlfn.XLOOKUP(Ventes[[#This Row],[Product_Name]],Tab_Produits[Product_Line],Tab_Produits[ID_Product],"Choisir Votre Produit")</f>
        <v>ID_P Hea 0001</v>
      </c>
      <c r="D977" s="27" t="s">
        <v>510</v>
      </c>
      <c r="E977" s="27" t="str">
        <f>+Tab_Clients[[#This Row],[Client_Name]]</f>
        <v>Isha Singh</v>
      </c>
      <c r="F977" s="27" t="str">
        <f>_xlfn.XLOOKUP(Ventes[[#This Row],[Client_Name]],Tab_Clients[Client_Name],Tab_Clients[Customer Type],"Nouveau")</f>
        <v>Member</v>
      </c>
      <c r="G977" s="28">
        <v>9</v>
      </c>
      <c r="H977" s="6">
        <f>_xlfn.XLOOKUP(Ventes[[#This Row],[Product_Name]],Tab_Produits[Product_Line],Tab_Produits[Coût_Unitaire],"0")</f>
        <v>74.69</v>
      </c>
      <c r="I977" s="2">
        <f t="shared" si="31"/>
        <v>672.21</v>
      </c>
      <c r="J977" s="2">
        <f>IF(AND(WORKDAY(Ventes[[#This Row],[Sale_Date]],2)&gt;=5,Ventes[[#This Row],[Quantity]]&gt;=7,+Ventes[[#This Row],[Customer Type]]="Member"),-Ventes[[#This Row],[Prix_Vente]]*TX_Remise,0)</f>
        <v>-168.05250000000001</v>
      </c>
      <c r="K977" s="2">
        <f>IF(AND(WEEKDAY(Ventes[[#This Row],[Sale_Date]],2)=7, Ventes[[#This Row],[Product_Price]]&gt;7), Ventes[[#This Row],[Prix_Vente]]*TauxMaj, 0)</f>
        <v>0</v>
      </c>
      <c r="L977" s="2">
        <f>SUM(Ventes[[#This Row],[Prix_Vente]:[Majoration]])</f>
        <v>504.15750000000003</v>
      </c>
      <c r="M977" s="2">
        <f xml:space="preserve"> Ventes[[#This Row],[Prix de Vente HT]]*Tx_TVA</f>
        <v>97.050318750000002</v>
      </c>
      <c r="N977" s="2">
        <f>+Ventes[[#This Row],[Prix de Vente HT]]+Ventes[[#This Row],[Montant TVA]]</f>
        <v>601.20781875</v>
      </c>
    </row>
    <row r="978" spans="1:14">
      <c r="A978" t="str">
        <f>IF(Ventes[[#This Row],[Sale_Date]]=Ventes[[#This Row],[Sale_Date]],"ID_V "&amp;TEXT(B978,"YYYY MMDD")&amp;"-"&amp;TEXT(ROW(),"000"),"ID…")</f>
        <v>ID_V YYYY 07DD-978</v>
      </c>
      <c r="B978" s="26">
        <f t="shared" si="30"/>
        <v>45491</v>
      </c>
      <c r="C978" t="str">
        <f>_xlfn.XLOOKUP(Ventes[[#This Row],[Product_Name]],Tab_Produits[Product_Line],Tab_Produits[ID_Product],"Choisir Votre Produit")</f>
        <v>ID_P Foo 0004</v>
      </c>
      <c r="D978" s="27" t="s">
        <v>513</v>
      </c>
      <c r="E978" s="27" t="str">
        <f>+Tab_Clients[[#This Row],[Client_Name]]</f>
        <v>Aarav Mukherjee</v>
      </c>
      <c r="F978" s="27" t="str">
        <f>_xlfn.XLOOKUP(Ventes[[#This Row],[Client_Name]],Tab_Clients[Client_Name],Tab_Clients[Customer Type],"Nouveau")</f>
        <v>Normal</v>
      </c>
      <c r="G978" s="28">
        <v>6</v>
      </c>
      <c r="H978" s="6">
        <f>_xlfn.XLOOKUP(Ventes[[#This Row],[Product_Name]],Tab_Produits[Product_Line],Tab_Produits[Coût_Unitaire],"0")</f>
        <v>54.84</v>
      </c>
      <c r="I978" s="2">
        <f t="shared" si="31"/>
        <v>329.04</v>
      </c>
      <c r="J978" s="2">
        <f>IF(AND(WORKDAY(Ventes[[#This Row],[Sale_Date]],2)&gt;=5,Ventes[[#This Row],[Quantity]]&gt;=7,+Ventes[[#This Row],[Customer Type]]="Member"),-Ventes[[#This Row],[Prix_Vente]]*TX_Remise,0)</f>
        <v>0</v>
      </c>
      <c r="K978" s="2">
        <f>IF(AND(WEEKDAY(Ventes[[#This Row],[Sale_Date]],2)=7, Ventes[[#This Row],[Product_Price]]&gt;7), Ventes[[#This Row],[Prix_Vente]]*TauxMaj, 0)</f>
        <v>0</v>
      </c>
      <c r="L978" s="2">
        <f>SUM(Ventes[[#This Row],[Prix_Vente]:[Majoration]])</f>
        <v>329.04</v>
      </c>
      <c r="M978" s="2">
        <f xml:space="preserve"> Ventes[[#This Row],[Prix de Vente HT]]*Tx_TVA</f>
        <v>63.340200000000003</v>
      </c>
      <c r="N978" s="2">
        <f>+Ventes[[#This Row],[Prix de Vente HT]]+Ventes[[#This Row],[Montant TVA]]</f>
        <v>392.3802</v>
      </c>
    </row>
    <row r="979" spans="1:14">
      <c r="A979" t="str">
        <f>IF(Ventes[[#This Row],[Sale_Date]]=Ventes[[#This Row],[Sale_Date]],"ID_V "&amp;TEXT(B979,"YYYY MMDD")&amp;"-"&amp;TEXT(ROW(),"000"),"ID…")</f>
        <v>ID_V YYYY 07DD-979</v>
      </c>
      <c r="B979" s="26">
        <f t="shared" si="30"/>
        <v>45491</v>
      </c>
      <c r="C979" t="str">
        <f>_xlfn.XLOOKUP(Ventes[[#This Row],[Product_Name]],Tab_Produits[Product_Line],Tab_Produits[ID_Product],"Choisir Votre Produit")</f>
        <v>ID_P Hom 0003</v>
      </c>
      <c r="D979" s="27" t="s">
        <v>512</v>
      </c>
      <c r="E979" s="27" t="str">
        <f>+Tab_Clients[[#This Row],[Client_Name]]</f>
        <v>Priya Mukherjee</v>
      </c>
      <c r="F979" s="27" t="str">
        <f>_xlfn.XLOOKUP(Ventes[[#This Row],[Client_Name]],Tab_Clients[Client_Name],Tab_Clients[Customer Type],"Nouveau")</f>
        <v>Member</v>
      </c>
      <c r="G979" s="28">
        <v>1</v>
      </c>
      <c r="H979" s="6">
        <f>_xlfn.XLOOKUP(Ventes[[#This Row],[Product_Name]],Tab_Produits[Product_Line],Tab_Produits[Coût_Unitaire],"0")</f>
        <v>73.56</v>
      </c>
      <c r="I979" s="2">
        <f t="shared" si="31"/>
        <v>73.56</v>
      </c>
      <c r="J979" s="2">
        <f>IF(AND(WORKDAY(Ventes[[#This Row],[Sale_Date]],2)&gt;=5,Ventes[[#This Row],[Quantity]]&gt;=7,+Ventes[[#This Row],[Customer Type]]="Member"),-Ventes[[#This Row],[Prix_Vente]]*TX_Remise,0)</f>
        <v>0</v>
      </c>
      <c r="K979" s="2">
        <f>IF(AND(WEEKDAY(Ventes[[#This Row],[Sale_Date]],2)=7, Ventes[[#This Row],[Product_Price]]&gt;7), Ventes[[#This Row],[Prix_Vente]]*TauxMaj, 0)</f>
        <v>0</v>
      </c>
      <c r="L979" s="2">
        <f>SUM(Ventes[[#This Row],[Prix_Vente]:[Majoration]])</f>
        <v>73.56</v>
      </c>
      <c r="M979" s="2">
        <f xml:space="preserve"> Ventes[[#This Row],[Prix de Vente HT]]*Tx_TVA</f>
        <v>14.160300000000001</v>
      </c>
      <c r="N979" s="2">
        <f>+Ventes[[#This Row],[Prix de Vente HT]]+Ventes[[#This Row],[Montant TVA]]</f>
        <v>87.720300000000009</v>
      </c>
    </row>
    <row r="980" spans="1:14">
      <c r="A980" t="str">
        <f>IF(Ventes[[#This Row],[Sale_Date]]=Ventes[[#This Row],[Sale_Date]],"ID_V "&amp;TEXT(B980,"YYYY MMDD")&amp;"-"&amp;TEXT(ROW(),"000"),"ID…")</f>
        <v>ID_V YYYY 07DD-980</v>
      </c>
      <c r="B980" s="26">
        <f t="shared" si="30"/>
        <v>45491</v>
      </c>
      <c r="C980" t="str">
        <f>_xlfn.XLOOKUP(Ventes[[#This Row],[Product_Name]],Tab_Produits[Product_Line],Tab_Produits[ID_Product],"Choisir Votre Produit")</f>
        <v>ID_P Hom 0003</v>
      </c>
      <c r="D980" s="27" t="s">
        <v>512</v>
      </c>
      <c r="E980" s="27" t="str">
        <f>+Tab_Clients[[#This Row],[Client_Name]]</f>
        <v>Deepak Banerjee</v>
      </c>
      <c r="F980" s="27" t="str">
        <f>_xlfn.XLOOKUP(Ventes[[#This Row],[Client_Name]],Tab_Clients[Client_Name],Tab_Clients[Customer Type],"Nouveau")</f>
        <v>Normal</v>
      </c>
      <c r="G980" s="28">
        <v>2</v>
      </c>
      <c r="H980" s="6">
        <f>_xlfn.XLOOKUP(Ventes[[#This Row],[Product_Name]],Tab_Produits[Product_Line],Tab_Produits[Coût_Unitaire],"0")</f>
        <v>73.56</v>
      </c>
      <c r="I980" s="2">
        <f t="shared" si="31"/>
        <v>147.12</v>
      </c>
      <c r="J980" s="2">
        <f>IF(AND(WORKDAY(Ventes[[#This Row],[Sale_Date]],2)&gt;=5,Ventes[[#This Row],[Quantity]]&gt;=7,+Ventes[[#This Row],[Customer Type]]="Member"),-Ventes[[#This Row],[Prix_Vente]]*TX_Remise,0)</f>
        <v>0</v>
      </c>
      <c r="K980" s="2">
        <f>IF(AND(WEEKDAY(Ventes[[#This Row],[Sale_Date]],2)=7, Ventes[[#This Row],[Product_Price]]&gt;7), Ventes[[#This Row],[Prix_Vente]]*TauxMaj, 0)</f>
        <v>0</v>
      </c>
      <c r="L980" s="2">
        <f>SUM(Ventes[[#This Row],[Prix_Vente]:[Majoration]])</f>
        <v>147.12</v>
      </c>
      <c r="M980" s="2">
        <f xml:space="preserve"> Ventes[[#This Row],[Prix de Vente HT]]*Tx_TVA</f>
        <v>28.320600000000002</v>
      </c>
      <c r="N980" s="2">
        <f>+Ventes[[#This Row],[Prix de Vente HT]]+Ventes[[#This Row],[Montant TVA]]</f>
        <v>175.44060000000002</v>
      </c>
    </row>
    <row r="981" spans="1:14">
      <c r="A981" t="str">
        <f>IF(Ventes[[#This Row],[Sale_Date]]=Ventes[[#This Row],[Sale_Date]],"ID_V "&amp;TEXT(B981,"YYYY MMDD")&amp;"-"&amp;TEXT(ROW(),"000"),"ID…")</f>
        <v>ID_V YYYY 07DD-981</v>
      </c>
      <c r="B981" s="26">
        <f t="shared" si="30"/>
        <v>45491</v>
      </c>
      <c r="C981" t="str">
        <f>_xlfn.XLOOKUP(Ventes[[#This Row],[Product_Name]],Tab_Produits[Product_Line],Tab_Produits[ID_Product],"Choisir Votre Produit")</f>
        <v>ID_P Hea 0001</v>
      </c>
      <c r="D981" s="27" t="s">
        <v>510</v>
      </c>
      <c r="E981" s="27" t="str">
        <f>+Tab_Clients[[#This Row],[Client_Name]]</f>
        <v>Aditya Patel</v>
      </c>
      <c r="F981" s="27" t="str">
        <f>_xlfn.XLOOKUP(Ventes[[#This Row],[Client_Name]],Tab_Clients[Client_Name],Tab_Clients[Customer Type],"Nouveau")</f>
        <v>Member</v>
      </c>
      <c r="G981" s="28">
        <v>3</v>
      </c>
      <c r="H981" s="6">
        <f>_xlfn.XLOOKUP(Ventes[[#This Row],[Product_Name]],Tab_Produits[Product_Line],Tab_Produits[Coût_Unitaire],"0")</f>
        <v>74.69</v>
      </c>
      <c r="I981" s="2">
        <f t="shared" si="31"/>
        <v>224.07</v>
      </c>
      <c r="J981" s="2">
        <f>IF(AND(WORKDAY(Ventes[[#This Row],[Sale_Date]],2)&gt;=5,Ventes[[#This Row],[Quantity]]&gt;=7,+Ventes[[#This Row],[Customer Type]]="Member"),-Ventes[[#This Row],[Prix_Vente]]*TX_Remise,0)</f>
        <v>0</v>
      </c>
      <c r="K981" s="2">
        <f>IF(AND(WEEKDAY(Ventes[[#This Row],[Sale_Date]],2)=7, Ventes[[#This Row],[Product_Price]]&gt;7), Ventes[[#This Row],[Prix_Vente]]*TauxMaj, 0)</f>
        <v>0</v>
      </c>
      <c r="L981" s="2">
        <f>SUM(Ventes[[#This Row],[Prix_Vente]:[Majoration]])</f>
        <v>224.07</v>
      </c>
      <c r="M981" s="2">
        <f xml:space="preserve"> Ventes[[#This Row],[Prix de Vente HT]]*Tx_TVA</f>
        <v>43.133474999999997</v>
      </c>
      <c r="N981" s="2">
        <f>+Ventes[[#This Row],[Prix de Vente HT]]+Ventes[[#This Row],[Montant TVA]]</f>
        <v>267.20347499999997</v>
      </c>
    </row>
    <row r="982" spans="1:14">
      <c r="A982" t="str">
        <f>IF(Ventes[[#This Row],[Sale_Date]]=Ventes[[#This Row],[Sale_Date]],"ID_V "&amp;TEXT(B982,"YYYY MMDD")&amp;"-"&amp;TEXT(ROW(),"000"),"ID…")</f>
        <v>ID_V YYYY 07DD-982</v>
      </c>
      <c r="B982" s="26">
        <f t="shared" si="30"/>
        <v>45492</v>
      </c>
      <c r="C982" t="str">
        <f>_xlfn.XLOOKUP(Ventes[[#This Row],[Product_Name]],Tab_Produits[Product_Line],Tab_Produits[ID_Product],"Choisir Votre Produit")</f>
        <v>ID_P Foo 0004</v>
      </c>
      <c r="D982" s="27" t="s">
        <v>513</v>
      </c>
      <c r="E982" s="27" t="str">
        <f>+Tab_Clients[[#This Row],[Client_Name]]</f>
        <v>Ananya Nair</v>
      </c>
      <c r="F982" s="27" t="str">
        <f>_xlfn.XLOOKUP(Ventes[[#This Row],[Client_Name]],Tab_Clients[Client_Name],Tab_Clients[Customer Type],"Nouveau")</f>
        <v>Member</v>
      </c>
      <c r="G982" s="28">
        <v>2</v>
      </c>
      <c r="H982" s="6">
        <f>_xlfn.XLOOKUP(Ventes[[#This Row],[Product_Name]],Tab_Produits[Product_Line],Tab_Produits[Coût_Unitaire],"0")</f>
        <v>54.84</v>
      </c>
      <c r="I982" s="2">
        <f t="shared" si="31"/>
        <v>109.68</v>
      </c>
      <c r="J982" s="2">
        <f>IF(AND(WORKDAY(Ventes[[#This Row],[Sale_Date]],2)&gt;=5,Ventes[[#This Row],[Quantity]]&gt;=7,+Ventes[[#This Row],[Customer Type]]="Member"),-Ventes[[#This Row],[Prix_Vente]]*TX_Remise,0)</f>
        <v>0</v>
      </c>
      <c r="K982" s="2">
        <f>IF(AND(WEEKDAY(Ventes[[#This Row],[Sale_Date]],2)=7, Ventes[[#This Row],[Product_Price]]&gt;7), Ventes[[#This Row],[Prix_Vente]]*TauxMaj, 0)</f>
        <v>0</v>
      </c>
      <c r="L982" s="2">
        <f>SUM(Ventes[[#This Row],[Prix_Vente]:[Majoration]])</f>
        <v>109.68</v>
      </c>
      <c r="M982" s="2">
        <f xml:space="preserve"> Ventes[[#This Row],[Prix de Vente HT]]*Tx_TVA</f>
        <v>21.113400000000002</v>
      </c>
      <c r="N982" s="2">
        <f>+Ventes[[#This Row],[Prix de Vente HT]]+Ventes[[#This Row],[Montant TVA]]</f>
        <v>130.79340000000002</v>
      </c>
    </row>
    <row r="983" spans="1:14">
      <c r="A983" t="str">
        <f>IF(Ventes[[#This Row],[Sale_Date]]=Ventes[[#This Row],[Sale_Date]],"ID_V "&amp;TEXT(B983,"YYYY MMDD")&amp;"-"&amp;TEXT(ROW(),"000"),"ID…")</f>
        <v>ID_V YYYY 07DD-983</v>
      </c>
      <c r="B983" s="26">
        <f t="shared" si="30"/>
        <v>45492</v>
      </c>
      <c r="C983" t="str">
        <f>_xlfn.XLOOKUP(Ventes[[#This Row],[Product_Name]],Tab_Produits[Product_Line],Tab_Produits[ID_Product],"Choisir Votre Produit")</f>
        <v>ID_P Hom 0003</v>
      </c>
      <c r="D983" s="27" t="s">
        <v>512</v>
      </c>
      <c r="E983" s="27" t="str">
        <f>+Tab_Clients[[#This Row],[Client_Name]]</f>
        <v>Deepak Das</v>
      </c>
      <c r="F983" s="27" t="str">
        <f>_xlfn.XLOOKUP(Ventes[[#This Row],[Client_Name]],Tab_Clients[Client_Name],Tab_Clients[Customer Type],"Nouveau")</f>
        <v>Member</v>
      </c>
      <c r="G983" s="28">
        <v>3</v>
      </c>
      <c r="H983" s="6">
        <f>_xlfn.XLOOKUP(Ventes[[#This Row],[Product_Name]],Tab_Produits[Product_Line],Tab_Produits[Coût_Unitaire],"0")</f>
        <v>73.56</v>
      </c>
      <c r="I983" s="2">
        <f t="shared" si="31"/>
        <v>220.68</v>
      </c>
      <c r="J983" s="2">
        <f>IF(AND(WORKDAY(Ventes[[#This Row],[Sale_Date]],2)&gt;=5,Ventes[[#This Row],[Quantity]]&gt;=7,+Ventes[[#This Row],[Customer Type]]="Member"),-Ventes[[#This Row],[Prix_Vente]]*TX_Remise,0)</f>
        <v>0</v>
      </c>
      <c r="K983" s="2">
        <f>IF(AND(WEEKDAY(Ventes[[#This Row],[Sale_Date]],2)=7, Ventes[[#This Row],[Product_Price]]&gt;7), Ventes[[#This Row],[Prix_Vente]]*TauxMaj, 0)</f>
        <v>0</v>
      </c>
      <c r="L983" s="2">
        <f>SUM(Ventes[[#This Row],[Prix_Vente]:[Majoration]])</f>
        <v>220.68</v>
      </c>
      <c r="M983" s="2">
        <f xml:space="preserve"> Ventes[[#This Row],[Prix de Vente HT]]*Tx_TVA</f>
        <v>42.480900000000005</v>
      </c>
      <c r="N983" s="2">
        <f>+Ventes[[#This Row],[Prix de Vente HT]]+Ventes[[#This Row],[Montant TVA]]</f>
        <v>263.16090000000003</v>
      </c>
    </row>
    <row r="984" spans="1:14">
      <c r="A984" t="str">
        <f>IF(Ventes[[#This Row],[Sale_Date]]=Ventes[[#This Row],[Sale_Date]],"ID_V "&amp;TEXT(B984,"YYYY MMDD")&amp;"-"&amp;TEXT(ROW(),"000"),"ID…")</f>
        <v>ID_V YYYY 07DD-984</v>
      </c>
      <c r="B984" s="26">
        <f t="shared" si="30"/>
        <v>45492</v>
      </c>
      <c r="C984" t="str">
        <f>_xlfn.XLOOKUP(Ventes[[#This Row],[Product_Name]],Tab_Produits[Product_Line],Tab_Produits[ID_Product],"Choisir Votre Produit")</f>
        <v>ID_P Hom 0003</v>
      </c>
      <c r="D984" s="27" t="s">
        <v>512</v>
      </c>
      <c r="E984" s="27" t="str">
        <f>+Tab_Clients[[#This Row],[Client_Name]]</f>
        <v>Sita Banerjee</v>
      </c>
      <c r="F984" s="27" t="str">
        <f>_xlfn.XLOOKUP(Ventes[[#This Row],[Client_Name]],Tab_Clients[Client_Name],Tab_Clients[Customer Type],"Nouveau")</f>
        <v>Member</v>
      </c>
      <c r="G984" s="28">
        <v>7</v>
      </c>
      <c r="H984" s="6">
        <f>_xlfn.XLOOKUP(Ventes[[#This Row],[Product_Name]],Tab_Produits[Product_Line],Tab_Produits[Coût_Unitaire],"0")</f>
        <v>73.56</v>
      </c>
      <c r="I984" s="2">
        <f t="shared" si="31"/>
        <v>514.92000000000007</v>
      </c>
      <c r="J984" s="2">
        <f>IF(AND(WORKDAY(Ventes[[#This Row],[Sale_Date]],2)&gt;=5,Ventes[[#This Row],[Quantity]]&gt;=7,+Ventes[[#This Row],[Customer Type]]="Member"),-Ventes[[#This Row],[Prix_Vente]]*TX_Remise,0)</f>
        <v>-128.73000000000002</v>
      </c>
      <c r="K984" s="2">
        <f>IF(AND(WEEKDAY(Ventes[[#This Row],[Sale_Date]],2)=7, Ventes[[#This Row],[Product_Price]]&gt;7), Ventes[[#This Row],[Prix_Vente]]*TauxMaj, 0)</f>
        <v>0</v>
      </c>
      <c r="L984" s="2">
        <f>SUM(Ventes[[#This Row],[Prix_Vente]:[Majoration]])</f>
        <v>386.19000000000005</v>
      </c>
      <c r="M984" s="2">
        <f xml:space="preserve"> Ventes[[#This Row],[Prix de Vente HT]]*Tx_TVA</f>
        <v>74.341575000000006</v>
      </c>
      <c r="N984" s="2">
        <f>+Ventes[[#This Row],[Prix de Vente HT]]+Ventes[[#This Row],[Montant TVA]]</f>
        <v>460.53157500000009</v>
      </c>
    </row>
    <row r="985" spans="1:14">
      <c r="A985" t="str">
        <f>IF(Ventes[[#This Row],[Sale_Date]]=Ventes[[#This Row],[Sale_Date]],"ID_V "&amp;TEXT(B985,"YYYY MMDD")&amp;"-"&amp;TEXT(ROW(),"000"),"ID…")</f>
        <v>ID_V YYYY 07DD-985</v>
      </c>
      <c r="B985" s="26">
        <f t="shared" si="30"/>
        <v>45492</v>
      </c>
      <c r="C985" t="str">
        <f>_xlfn.XLOOKUP(Ventes[[#This Row],[Product_Name]],Tab_Produits[Product_Line],Tab_Produits[ID_Product],"Choisir Votre Produit")</f>
        <v>ID_P Hea 0001</v>
      </c>
      <c r="D985" s="27" t="s">
        <v>510</v>
      </c>
      <c r="E985" s="27" t="str">
        <f>+Tab_Clients[[#This Row],[Client_Name]]</f>
        <v>Kavya Iyer</v>
      </c>
      <c r="F985" s="27" t="str">
        <f>_xlfn.XLOOKUP(Ventes[[#This Row],[Client_Name]],Tab_Clients[Client_Name],Tab_Clients[Customer Type],"Nouveau")</f>
        <v>Member</v>
      </c>
      <c r="G985" s="28">
        <v>7</v>
      </c>
      <c r="H985" s="6">
        <f>_xlfn.XLOOKUP(Ventes[[#This Row],[Product_Name]],Tab_Produits[Product_Line],Tab_Produits[Coût_Unitaire],"0")</f>
        <v>74.69</v>
      </c>
      <c r="I985" s="2">
        <f t="shared" si="31"/>
        <v>522.82999999999993</v>
      </c>
      <c r="J985" s="2">
        <f>IF(AND(WORKDAY(Ventes[[#This Row],[Sale_Date]],2)&gt;=5,Ventes[[#This Row],[Quantity]]&gt;=7,+Ventes[[#This Row],[Customer Type]]="Member"),-Ventes[[#This Row],[Prix_Vente]]*TX_Remise,0)</f>
        <v>-130.70749999999998</v>
      </c>
      <c r="K985" s="2">
        <f>IF(AND(WEEKDAY(Ventes[[#This Row],[Sale_Date]],2)=7, Ventes[[#This Row],[Product_Price]]&gt;7), Ventes[[#This Row],[Prix_Vente]]*TauxMaj, 0)</f>
        <v>0</v>
      </c>
      <c r="L985" s="2">
        <f>SUM(Ventes[[#This Row],[Prix_Vente]:[Majoration]])</f>
        <v>392.12249999999995</v>
      </c>
      <c r="M985" s="2">
        <f xml:space="preserve"> Ventes[[#This Row],[Prix de Vente HT]]*Tx_TVA</f>
        <v>75.483581249999986</v>
      </c>
      <c r="N985" s="2">
        <f>+Ventes[[#This Row],[Prix de Vente HT]]+Ventes[[#This Row],[Montant TVA]]</f>
        <v>467.60608124999993</v>
      </c>
    </row>
    <row r="986" spans="1:14">
      <c r="A986" t="str">
        <f>IF(Ventes[[#This Row],[Sale_Date]]=Ventes[[#This Row],[Sale_Date]],"ID_V "&amp;TEXT(B986,"YYYY MMDD")&amp;"-"&amp;TEXT(ROW(),"000"),"ID…")</f>
        <v>ID_V YYYY 07DD-986</v>
      </c>
      <c r="B986" s="26">
        <f t="shared" si="30"/>
        <v>45493</v>
      </c>
      <c r="C986" t="str">
        <f>_xlfn.XLOOKUP(Ventes[[#This Row],[Product_Name]],Tab_Produits[Product_Line],Tab_Produits[ID_Product],"Choisir Votre Produit")</f>
        <v>ID_P Foo 0004</v>
      </c>
      <c r="D986" s="27" t="s">
        <v>513</v>
      </c>
      <c r="E986" s="27" t="str">
        <f>+Tab_Clients[[#This Row],[Client_Name]]</f>
        <v>Aarav Singh</v>
      </c>
      <c r="F986" s="27" t="str">
        <f>_xlfn.XLOOKUP(Ventes[[#This Row],[Client_Name]],Tab_Clients[Client_Name],Tab_Clients[Customer Type],"Nouveau")</f>
        <v>Member</v>
      </c>
      <c r="G986" s="28">
        <v>3</v>
      </c>
      <c r="H986" s="6">
        <f>_xlfn.XLOOKUP(Ventes[[#This Row],[Product_Name]],Tab_Produits[Product_Line],Tab_Produits[Coût_Unitaire],"0")</f>
        <v>54.84</v>
      </c>
      <c r="I986" s="2">
        <f t="shared" si="31"/>
        <v>164.52</v>
      </c>
      <c r="J986" s="2">
        <f>IF(AND(WORKDAY(Ventes[[#This Row],[Sale_Date]],2)&gt;=5,Ventes[[#This Row],[Quantity]]&gt;=7,+Ventes[[#This Row],[Customer Type]]="Member"),-Ventes[[#This Row],[Prix_Vente]]*TX_Remise,0)</f>
        <v>0</v>
      </c>
      <c r="K986" s="2">
        <f>IF(AND(WEEKDAY(Ventes[[#This Row],[Sale_Date]],2)=7, Ventes[[#This Row],[Product_Price]]&gt;7), Ventes[[#This Row],[Prix_Vente]]*TauxMaj, 0)</f>
        <v>0</v>
      </c>
      <c r="L986" s="2">
        <f>SUM(Ventes[[#This Row],[Prix_Vente]:[Majoration]])</f>
        <v>164.52</v>
      </c>
      <c r="M986" s="2">
        <f xml:space="preserve"> Ventes[[#This Row],[Prix de Vente HT]]*Tx_TVA</f>
        <v>31.670100000000001</v>
      </c>
      <c r="N986" s="2">
        <f>+Ventes[[#This Row],[Prix de Vente HT]]+Ventes[[#This Row],[Montant TVA]]</f>
        <v>196.1901</v>
      </c>
    </row>
    <row r="987" spans="1:14">
      <c r="A987" t="str">
        <f>IF(Ventes[[#This Row],[Sale_Date]]=Ventes[[#This Row],[Sale_Date]],"ID_V "&amp;TEXT(B987,"YYYY MMDD")&amp;"-"&amp;TEXT(ROW(),"000"),"ID…")</f>
        <v>ID_V YYYY 07DD-987</v>
      </c>
      <c r="B987" s="26">
        <f t="shared" si="30"/>
        <v>45493</v>
      </c>
      <c r="C987" t="str">
        <f>_xlfn.XLOOKUP(Ventes[[#This Row],[Product_Name]],Tab_Produits[Product_Line],Tab_Produits[ID_Product],"Choisir Votre Produit")</f>
        <v>ID_P Hom 0003</v>
      </c>
      <c r="D987" s="27" t="s">
        <v>512</v>
      </c>
      <c r="E987" s="27" t="str">
        <f>+Tab_Clients[[#This Row],[Client_Name]]</f>
        <v>Kavya Gupta</v>
      </c>
      <c r="F987" s="27" t="str">
        <f>_xlfn.XLOOKUP(Ventes[[#This Row],[Client_Name]],Tab_Clients[Client_Name],Tab_Clients[Customer Type],"Nouveau")</f>
        <v>Member</v>
      </c>
      <c r="G987" s="28">
        <v>2</v>
      </c>
      <c r="H987" s="6">
        <f>_xlfn.XLOOKUP(Ventes[[#This Row],[Product_Name]],Tab_Produits[Product_Line],Tab_Produits[Coût_Unitaire],"0")</f>
        <v>73.56</v>
      </c>
      <c r="I987" s="2">
        <f t="shared" si="31"/>
        <v>147.12</v>
      </c>
      <c r="J987" s="2">
        <f>IF(AND(WORKDAY(Ventes[[#This Row],[Sale_Date]],2)&gt;=5,Ventes[[#This Row],[Quantity]]&gt;=7,+Ventes[[#This Row],[Customer Type]]="Member"),-Ventes[[#This Row],[Prix_Vente]]*TX_Remise,0)</f>
        <v>0</v>
      </c>
      <c r="K987" s="2">
        <f>IF(AND(WEEKDAY(Ventes[[#This Row],[Sale_Date]],2)=7, Ventes[[#This Row],[Product_Price]]&gt;7), Ventes[[#This Row],[Prix_Vente]]*TauxMaj, 0)</f>
        <v>0</v>
      </c>
      <c r="L987" s="2">
        <f>SUM(Ventes[[#This Row],[Prix_Vente]:[Majoration]])</f>
        <v>147.12</v>
      </c>
      <c r="M987" s="2">
        <f xml:space="preserve"> Ventes[[#This Row],[Prix de Vente HT]]*Tx_TVA</f>
        <v>28.320600000000002</v>
      </c>
      <c r="N987" s="2">
        <f>+Ventes[[#This Row],[Prix de Vente HT]]+Ventes[[#This Row],[Montant TVA]]</f>
        <v>175.44060000000002</v>
      </c>
    </row>
    <row r="988" spans="1:14" s="32" customFormat="1">
      <c r="A988" s="32" t="str">
        <f>IF(Ventes[[#This Row],[Sale_Date]]=Ventes[[#This Row],[Sale_Date]],"ID_V "&amp;TEXT(B988,"YYYY MMDD")&amp;"-"&amp;TEXT(ROW(),"000"),"ID…")</f>
        <v>ID_V YYYY 07DD-988</v>
      </c>
      <c r="B988" s="33">
        <f t="shared" si="30"/>
        <v>45493</v>
      </c>
      <c r="C988" s="32" t="str">
        <f>_xlfn.XLOOKUP(Ventes[[#This Row],[Product_Name]],Tab_Produits[Product_Line],Tab_Produits[ID_Product],"Choisir Votre Produit")</f>
        <v>ID_P Hom 0003</v>
      </c>
      <c r="D988" s="34" t="s">
        <v>512</v>
      </c>
      <c r="E988" s="34" t="str">
        <f>+Tab_Clients[[#This Row],[Client_Name]]</f>
        <v>Pooja Rao</v>
      </c>
      <c r="F988" s="34" t="str">
        <f>_xlfn.XLOOKUP(Ventes[[#This Row],[Client_Name]],Tab_Clients[Client_Name],Tab_Clients[Customer Type],"Nouveau")</f>
        <v>Member</v>
      </c>
      <c r="G988" s="35">
        <v>2</v>
      </c>
      <c r="H988" s="36">
        <f>_xlfn.XLOOKUP(Ventes[[#This Row],[Product_Name]],Tab_Produits[Product_Line],Tab_Produits[Coût_Unitaire],"0")</f>
        <v>73.56</v>
      </c>
      <c r="I988" s="37">
        <f t="shared" si="31"/>
        <v>147.12</v>
      </c>
      <c r="J988" s="37">
        <f>IF(AND(WORKDAY(Ventes[[#This Row],[Sale_Date]],2)&gt;=5,Ventes[[#This Row],[Quantity]]&gt;=7,+Ventes[[#This Row],[Customer Type]]="Member"),-Ventes[[#This Row],[Prix_Vente]]*TX_Remise,0)</f>
        <v>0</v>
      </c>
      <c r="K988" s="37">
        <f>IF(AND(WEEKDAY(Ventes[[#This Row],[Sale_Date]],2)=7, Ventes[[#This Row],[Product_Price]]&gt;7), Ventes[[#This Row],[Prix_Vente]]*TauxMaj, 0)</f>
        <v>0</v>
      </c>
      <c r="L988" s="37">
        <f>SUM(Ventes[[#This Row],[Prix_Vente]:[Majoration]])</f>
        <v>147.12</v>
      </c>
      <c r="M988" s="37">
        <f xml:space="preserve"> Ventes[[#This Row],[Prix de Vente HT]]*Tx_TVA</f>
        <v>28.320600000000002</v>
      </c>
      <c r="N988" s="37">
        <f>+Ventes[[#This Row],[Prix de Vente HT]]+Ventes[[#This Row],[Montant TVA]]</f>
        <v>175.44060000000002</v>
      </c>
    </row>
    <row r="989" spans="1:14">
      <c r="A989" t="str">
        <f>IF(Ventes[[#This Row],[Sale_Date]]=Ventes[[#This Row],[Sale_Date]],"ID_V "&amp;TEXT(B989,"YYYY MMDD")&amp;"-"&amp;TEXT(ROW(),"000"),"ID…")</f>
        <v>ID_V YYYY 07DD-989</v>
      </c>
      <c r="B989" s="26">
        <f t="shared" si="30"/>
        <v>45493</v>
      </c>
      <c r="C989" t="str">
        <f>_xlfn.XLOOKUP(Ventes[[#This Row],[Product_Name]],Tab_Produits[Product_Line],Tab_Produits[ID_Product],"Choisir Votre Produit")</f>
        <v>ID_P Hea 0001</v>
      </c>
      <c r="D989" s="27" t="s">
        <v>510</v>
      </c>
      <c r="E989" s="27" t="str">
        <f>+Tab_Clients[[#This Row],[Client_Name]]</f>
        <v>Aditya Bansal</v>
      </c>
      <c r="F989" s="27" t="str">
        <f>_xlfn.XLOOKUP(Ventes[[#This Row],[Client_Name]],Tab_Clients[Client_Name],Tab_Clients[Customer Type],"Nouveau")</f>
        <v>Member</v>
      </c>
      <c r="G989" s="28">
        <v>6</v>
      </c>
      <c r="H989" s="6">
        <f>_xlfn.XLOOKUP(Ventes[[#This Row],[Product_Name]],Tab_Produits[Product_Line],Tab_Produits[Coût_Unitaire],"0")</f>
        <v>74.69</v>
      </c>
      <c r="I989" s="2">
        <f t="shared" si="31"/>
        <v>448.14</v>
      </c>
      <c r="J989" s="2">
        <f>IF(AND(WORKDAY(Ventes[[#This Row],[Sale_Date]],2)&gt;=5,Ventes[[#This Row],[Quantity]]&gt;=7,+Ventes[[#This Row],[Customer Type]]="Member"),-Ventes[[#This Row],[Prix_Vente]]*TX_Remise,0)</f>
        <v>0</v>
      </c>
      <c r="K989" s="2">
        <f>IF(AND(WEEKDAY(Ventes[[#This Row],[Sale_Date]],2)=7, Ventes[[#This Row],[Product_Price]]&gt;7), Ventes[[#This Row],[Prix_Vente]]*TauxMaj, 0)</f>
        <v>0</v>
      </c>
      <c r="L989" s="2">
        <f>SUM(Ventes[[#This Row],[Prix_Vente]:[Majoration]])</f>
        <v>448.14</v>
      </c>
      <c r="M989" s="2">
        <f xml:space="preserve"> Ventes[[#This Row],[Prix de Vente HT]]*Tx_TVA</f>
        <v>86.266949999999994</v>
      </c>
      <c r="N989" s="2">
        <f>+Ventes[[#This Row],[Prix de Vente HT]]+Ventes[[#This Row],[Montant TVA]]</f>
        <v>534.40694999999994</v>
      </c>
    </row>
    <row r="990" spans="1:14">
      <c r="A990" t="str">
        <f>IF(Ventes[[#This Row],[Sale_Date]]=Ventes[[#This Row],[Sale_Date]],"ID_V "&amp;TEXT(B990,"YYYY MMDD")&amp;"-"&amp;TEXT(ROW(),"000"),"ID…")</f>
        <v>ID_V YYYY 07DD-990</v>
      </c>
      <c r="B990" s="26">
        <f t="shared" si="30"/>
        <v>45494</v>
      </c>
      <c r="C990" t="str">
        <f>_xlfn.XLOOKUP(Ventes[[#This Row],[Product_Name]],Tab_Produits[Product_Line],Tab_Produits[ID_Product],"Choisir Votre Produit")</f>
        <v>ID_P Foo 0004</v>
      </c>
      <c r="D990" s="27" t="s">
        <v>513</v>
      </c>
      <c r="E990" s="27" t="str">
        <f>+Tab_Clients[[#This Row],[Client_Name]]</f>
        <v>Lakshmi Singh</v>
      </c>
      <c r="F990" s="27" t="str">
        <f>_xlfn.XLOOKUP(Ventes[[#This Row],[Client_Name]],Tab_Clients[Client_Name],Tab_Clients[Customer Type],"Nouveau")</f>
        <v>Normal</v>
      </c>
      <c r="G990" s="28">
        <v>4</v>
      </c>
      <c r="H990" s="6">
        <f>_xlfn.XLOOKUP(Ventes[[#This Row],[Product_Name]],Tab_Produits[Product_Line],Tab_Produits[Coût_Unitaire],"0")</f>
        <v>54.84</v>
      </c>
      <c r="I990" s="2">
        <f t="shared" si="31"/>
        <v>219.36</v>
      </c>
      <c r="J990" s="2">
        <f>IF(AND(WORKDAY(Ventes[[#This Row],[Sale_Date]],2)&gt;=5,Ventes[[#This Row],[Quantity]]&gt;=7,+Ventes[[#This Row],[Customer Type]]="Member"),-Ventes[[#This Row],[Prix_Vente]]*TX_Remise,0)</f>
        <v>0</v>
      </c>
      <c r="K990" s="2">
        <f>IF(AND(WEEKDAY(Ventes[[#This Row],[Sale_Date]],2)=7, Ventes[[#This Row],[Product_Price]]&gt;7), Ventes[[#This Row],[Prix_Vente]]*TauxMaj, 0)</f>
        <v>4.3872</v>
      </c>
      <c r="L990" s="2">
        <f>SUM(Ventes[[#This Row],[Prix_Vente]:[Majoration]])</f>
        <v>223.74720000000002</v>
      </c>
      <c r="M990" s="2">
        <f xml:space="preserve"> Ventes[[#This Row],[Prix de Vente HT]]*Tx_TVA</f>
        <v>43.071336000000002</v>
      </c>
      <c r="N990" s="2">
        <f>+Ventes[[#This Row],[Prix de Vente HT]]+Ventes[[#This Row],[Montant TVA]]</f>
        <v>266.81853599999999</v>
      </c>
    </row>
    <row r="991" spans="1:14">
      <c r="A991" t="str">
        <f>IF(Ventes[[#This Row],[Sale_Date]]=Ventes[[#This Row],[Sale_Date]],"ID_V "&amp;TEXT(B991,"YYYY MMDD")&amp;"-"&amp;TEXT(ROW(),"000"),"ID…")</f>
        <v>ID_V YYYY 07DD-991</v>
      </c>
      <c r="B991" s="26">
        <f t="shared" si="30"/>
        <v>45494</v>
      </c>
      <c r="C991" t="str">
        <f>_xlfn.XLOOKUP(Ventes[[#This Row],[Product_Name]],Tab_Produits[Product_Line],Tab_Produits[ID_Product],"Choisir Votre Produit")</f>
        <v>ID_P Hom 0003</v>
      </c>
      <c r="D991" s="27" t="s">
        <v>512</v>
      </c>
      <c r="E991" s="27" t="str">
        <f>+Tab_Clients[[#This Row],[Client_Name]]</f>
        <v>Manish Gupta</v>
      </c>
      <c r="F991" s="27" t="str">
        <f>_xlfn.XLOOKUP(Ventes[[#This Row],[Client_Name]],Tab_Clients[Client_Name],Tab_Clients[Customer Type],"Nouveau")</f>
        <v>Member</v>
      </c>
      <c r="G991" s="28">
        <v>4</v>
      </c>
      <c r="H991" s="6">
        <f>_xlfn.XLOOKUP(Ventes[[#This Row],[Product_Name]],Tab_Produits[Product_Line],Tab_Produits[Coût_Unitaire],"0")</f>
        <v>73.56</v>
      </c>
      <c r="I991" s="2">
        <f t="shared" si="31"/>
        <v>294.24</v>
      </c>
      <c r="J991" s="2">
        <f>IF(AND(WORKDAY(Ventes[[#This Row],[Sale_Date]],2)&gt;=5,Ventes[[#This Row],[Quantity]]&gt;=7,+Ventes[[#This Row],[Customer Type]]="Member"),-Ventes[[#This Row],[Prix_Vente]]*TX_Remise,0)</f>
        <v>0</v>
      </c>
      <c r="K991" s="2">
        <f>IF(AND(WEEKDAY(Ventes[[#This Row],[Sale_Date]],2)=7, Ventes[[#This Row],[Product_Price]]&gt;7), Ventes[[#This Row],[Prix_Vente]]*TauxMaj, 0)</f>
        <v>5.8848000000000003</v>
      </c>
      <c r="L991" s="2">
        <f>SUM(Ventes[[#This Row],[Prix_Vente]:[Majoration]])</f>
        <v>300.12479999999999</v>
      </c>
      <c r="M991" s="2">
        <f xml:space="preserve"> Ventes[[#This Row],[Prix de Vente HT]]*Tx_TVA</f>
        <v>57.774023999999997</v>
      </c>
      <c r="N991" s="2">
        <f>+Ventes[[#This Row],[Prix de Vente HT]]+Ventes[[#This Row],[Montant TVA]]</f>
        <v>357.89882399999999</v>
      </c>
    </row>
    <row r="992" spans="1:14">
      <c r="A992" t="str">
        <f>IF(Ventes[[#This Row],[Sale_Date]]=Ventes[[#This Row],[Sale_Date]],"ID_V "&amp;TEXT(B992,"YYYY MMDD")&amp;"-"&amp;TEXT(ROW(),"000"),"ID…")</f>
        <v>ID_V YYYY 07DD-992</v>
      </c>
      <c r="B992" s="26">
        <f t="shared" si="30"/>
        <v>45494</v>
      </c>
      <c r="C992" t="str">
        <f>_xlfn.XLOOKUP(Ventes[[#This Row],[Product_Name]],Tab_Produits[Product_Line],Tab_Produits[ID_Product],"Choisir Votre Produit")</f>
        <v>ID_P Hea 0001</v>
      </c>
      <c r="D992" s="27" t="s">
        <v>510</v>
      </c>
      <c r="E992" s="27" t="str">
        <f>+Tab_Clients[[#This Row],[Client_Name]]</f>
        <v>Isha Banerjee</v>
      </c>
      <c r="F992" s="27" t="str">
        <f>_xlfn.XLOOKUP(Ventes[[#This Row],[Client_Name]],Tab_Clients[Client_Name],Tab_Clients[Customer Type],"Nouveau")</f>
        <v>Member</v>
      </c>
      <c r="G992" s="28">
        <v>7</v>
      </c>
      <c r="H992" s="6">
        <f>_xlfn.XLOOKUP(Ventes[[#This Row],[Product_Name]],Tab_Produits[Product_Line],Tab_Produits[Coût_Unitaire],"0")</f>
        <v>74.69</v>
      </c>
      <c r="I992" s="2">
        <f t="shared" si="31"/>
        <v>522.82999999999993</v>
      </c>
      <c r="J992" s="2">
        <f>IF(AND(WORKDAY(Ventes[[#This Row],[Sale_Date]],2)&gt;=5,Ventes[[#This Row],[Quantity]]&gt;=7,+Ventes[[#This Row],[Customer Type]]="Member"),-Ventes[[#This Row],[Prix_Vente]]*TX_Remise,0)</f>
        <v>-130.70749999999998</v>
      </c>
      <c r="K992" s="2">
        <f>IF(AND(WEEKDAY(Ventes[[#This Row],[Sale_Date]],2)=7, Ventes[[#This Row],[Product_Price]]&gt;7), Ventes[[#This Row],[Prix_Vente]]*TauxMaj, 0)</f>
        <v>10.456599999999998</v>
      </c>
      <c r="L992" s="2">
        <f>SUM(Ventes[[#This Row],[Prix_Vente]:[Majoration]])</f>
        <v>402.57909999999993</v>
      </c>
      <c r="M992" s="2">
        <f xml:space="preserve"> Ventes[[#This Row],[Prix de Vente HT]]*Tx_TVA</f>
        <v>77.496476749999985</v>
      </c>
      <c r="N992" s="2">
        <f>+Ventes[[#This Row],[Prix de Vente HT]]+Ventes[[#This Row],[Montant TVA]]</f>
        <v>480.07557674999993</v>
      </c>
    </row>
    <row r="993" spans="1:14">
      <c r="A993" t="str">
        <f>IF(Ventes[[#This Row],[Sale_Date]]=Ventes[[#This Row],[Sale_Date]],"ID_V "&amp;TEXT(B993,"YYYY MMDD")&amp;"-"&amp;TEXT(ROW(),"000"),"ID…")</f>
        <v>ID_V YYYY 07DD-993</v>
      </c>
      <c r="B993" s="26">
        <f t="shared" si="30"/>
        <v>45494</v>
      </c>
      <c r="C993" t="str">
        <f>_xlfn.XLOOKUP(Ventes[[#This Row],[Product_Name]],Tab_Produits[Product_Line],Tab_Produits[ID_Product],"Choisir Votre Produit")</f>
        <v>ID_P Ele 0002</v>
      </c>
      <c r="D993" s="27" t="s">
        <v>511</v>
      </c>
      <c r="E993" s="27" t="str">
        <f>+Tab_Clients[[#This Row],[Client_Name]]</f>
        <v>Nikhil Mukherjee</v>
      </c>
      <c r="F993" s="27" t="str">
        <f>_xlfn.XLOOKUP(Ventes[[#This Row],[Client_Name]],Tab_Clients[Client_Name],Tab_Clients[Customer Type],"Nouveau")</f>
        <v>Member</v>
      </c>
      <c r="G993" s="28">
        <v>7</v>
      </c>
      <c r="H993" s="6">
        <f>_xlfn.XLOOKUP(Ventes[[#This Row],[Product_Name]],Tab_Produits[Product_Line],Tab_Produits[Coût_Unitaire],"0")</f>
        <v>15.28</v>
      </c>
      <c r="I993" s="2">
        <f t="shared" si="31"/>
        <v>106.96</v>
      </c>
      <c r="J993" s="2">
        <f>IF(AND(WORKDAY(Ventes[[#This Row],[Sale_Date]],2)&gt;=5,Ventes[[#This Row],[Quantity]]&gt;=7,+Ventes[[#This Row],[Customer Type]]="Member"),-Ventes[[#This Row],[Prix_Vente]]*TX_Remise,0)</f>
        <v>-26.74</v>
      </c>
      <c r="K993" s="2">
        <f>IF(AND(WEEKDAY(Ventes[[#This Row],[Sale_Date]],2)=7, Ventes[[#This Row],[Product_Price]]&gt;7), Ventes[[#This Row],[Prix_Vente]]*TauxMaj, 0)</f>
        <v>2.1391999999999998</v>
      </c>
      <c r="L993" s="2">
        <f>SUM(Ventes[[#This Row],[Prix_Vente]:[Majoration]])</f>
        <v>82.359200000000001</v>
      </c>
      <c r="M993" s="2">
        <f xml:space="preserve"> Ventes[[#This Row],[Prix de Vente HT]]*Tx_TVA</f>
        <v>15.854146</v>
      </c>
      <c r="N993" s="2">
        <f>+Ventes[[#This Row],[Prix de Vente HT]]+Ventes[[#This Row],[Montant TVA]]</f>
        <v>98.213346000000001</v>
      </c>
    </row>
    <row r="994" spans="1:14">
      <c r="A994" t="str">
        <f>IF(Ventes[[#This Row],[Sale_Date]]=Ventes[[#This Row],[Sale_Date]],"ID_V "&amp;TEXT(B994,"YYYY MMDD")&amp;"-"&amp;TEXT(ROW(),"000"),"ID…")</f>
        <v>ID_V YYYY 07DD-994</v>
      </c>
      <c r="B994" s="26">
        <f t="shared" si="30"/>
        <v>45495</v>
      </c>
      <c r="C994" t="str">
        <f>_xlfn.XLOOKUP(Ventes[[#This Row],[Product_Name]],Tab_Produits[Product_Line],Tab_Produits[ID_Product],"Choisir Votre Produit")</f>
        <v>ID_P Ele 0002</v>
      </c>
      <c r="D994" s="27" t="s">
        <v>511</v>
      </c>
      <c r="E994" s="27" t="str">
        <f>+Tab_Clients[[#This Row],[Client_Name]]</f>
        <v>Deepak Iyer</v>
      </c>
      <c r="F994" s="27" t="str">
        <f>_xlfn.XLOOKUP(Ventes[[#This Row],[Client_Name]],Tab_Clients[Client_Name],Tab_Clients[Customer Type],"Nouveau")</f>
        <v>Member</v>
      </c>
      <c r="G994" s="28">
        <v>8</v>
      </c>
      <c r="H994" s="6">
        <f>_xlfn.XLOOKUP(Ventes[[#This Row],[Product_Name]],Tab_Produits[Product_Line],Tab_Produits[Coût_Unitaire],"0")</f>
        <v>15.28</v>
      </c>
      <c r="I994" s="2">
        <f t="shared" si="31"/>
        <v>122.24</v>
      </c>
      <c r="J994" s="2">
        <f>IF(AND(WORKDAY(Ventes[[#This Row],[Sale_Date]],2)&gt;=5,Ventes[[#This Row],[Quantity]]&gt;=7,+Ventes[[#This Row],[Customer Type]]="Member"),-Ventes[[#This Row],[Prix_Vente]]*TX_Remise,0)</f>
        <v>-30.56</v>
      </c>
      <c r="K994" s="2">
        <f>IF(AND(WEEKDAY(Ventes[[#This Row],[Sale_Date]],2)=7, Ventes[[#This Row],[Product_Price]]&gt;7), Ventes[[#This Row],[Prix_Vente]]*TauxMaj, 0)</f>
        <v>0</v>
      </c>
      <c r="L994" s="2">
        <f>SUM(Ventes[[#This Row],[Prix_Vente]:[Majoration]])</f>
        <v>91.679999999999993</v>
      </c>
      <c r="M994" s="2">
        <f xml:space="preserve"> Ventes[[#This Row],[Prix de Vente HT]]*Tx_TVA</f>
        <v>17.648399999999999</v>
      </c>
      <c r="N994" s="2">
        <f>+Ventes[[#This Row],[Prix de Vente HT]]+Ventes[[#This Row],[Montant TVA]]</f>
        <v>109.32839999999999</v>
      </c>
    </row>
    <row r="995" spans="1:14">
      <c r="A995" t="str">
        <f>IF(Ventes[[#This Row],[Sale_Date]]=Ventes[[#This Row],[Sale_Date]],"ID_V "&amp;TEXT(B995,"YYYY MMDD")&amp;"-"&amp;TEXT(ROW(),"000"),"ID…")</f>
        <v>ID_V YYYY 07DD-995</v>
      </c>
      <c r="B995" s="26">
        <f t="shared" si="30"/>
        <v>45495</v>
      </c>
      <c r="C995" t="str">
        <f>_xlfn.XLOOKUP(Ventes[[#This Row],[Product_Name]],Tab_Produits[Product_Line],Tab_Produits[ID_Product],"Choisir Votre Produit")</f>
        <v>ID_P Spo 0006</v>
      </c>
      <c r="D995" s="27" t="s">
        <v>515</v>
      </c>
      <c r="E995" s="27" t="str">
        <f>+Tab_Clients[[#This Row],[Client_Name]]</f>
        <v>Rakesh Patel</v>
      </c>
      <c r="F995" s="27" t="str">
        <f>_xlfn.XLOOKUP(Ventes[[#This Row],[Client_Name]],Tab_Clients[Client_Name],Tab_Clients[Customer Type],"Nouveau")</f>
        <v>Member</v>
      </c>
      <c r="G995" s="28">
        <v>10</v>
      </c>
      <c r="H995" s="6">
        <f>_xlfn.XLOOKUP(Ventes[[#This Row],[Product_Name]],Tab_Produits[Product_Line],Tab_Produits[Coût_Unitaire],"0")</f>
        <v>93.72</v>
      </c>
      <c r="I995" s="2">
        <f t="shared" si="31"/>
        <v>937.2</v>
      </c>
      <c r="J995" s="2">
        <f>IF(AND(WORKDAY(Ventes[[#This Row],[Sale_Date]],2)&gt;=5,Ventes[[#This Row],[Quantity]]&gt;=7,+Ventes[[#This Row],[Customer Type]]="Member"),-Ventes[[#This Row],[Prix_Vente]]*TX_Remise,0)</f>
        <v>-234.3</v>
      </c>
      <c r="K995" s="2">
        <f>IF(AND(WEEKDAY(Ventes[[#This Row],[Sale_Date]],2)=7, Ventes[[#This Row],[Product_Price]]&gt;7), Ventes[[#This Row],[Prix_Vente]]*TauxMaj, 0)</f>
        <v>0</v>
      </c>
      <c r="L995" s="2">
        <f>SUM(Ventes[[#This Row],[Prix_Vente]:[Majoration]])</f>
        <v>702.90000000000009</v>
      </c>
      <c r="M995" s="2">
        <f xml:space="preserve"> Ventes[[#This Row],[Prix de Vente HT]]*Tx_TVA</f>
        <v>135.30825000000002</v>
      </c>
      <c r="N995" s="2">
        <f>+Ventes[[#This Row],[Prix de Vente HT]]+Ventes[[#This Row],[Montant TVA]]</f>
        <v>838.20825000000013</v>
      </c>
    </row>
    <row r="996" spans="1:14">
      <c r="A996" t="str">
        <f>IF(Ventes[[#This Row],[Sale_Date]]=Ventes[[#This Row],[Sale_Date]],"ID_V "&amp;TEXT(B996,"YYYY MMDD")&amp;"-"&amp;TEXT(ROW(),"000"),"ID…")</f>
        <v>ID_V YYYY 07DD-996</v>
      </c>
      <c r="B996" s="26">
        <f t="shared" si="30"/>
        <v>45495</v>
      </c>
      <c r="C996" t="str">
        <f>_xlfn.XLOOKUP(Ventes[[#This Row],[Product_Name]],Tab_Produits[Product_Line],Tab_Produits[ID_Product],"Choisir Votre Produit")</f>
        <v>ID_P Foo 0004</v>
      </c>
      <c r="D996" s="27" t="s">
        <v>513</v>
      </c>
      <c r="E996" s="27" t="str">
        <f>+Tab_Clients[[#This Row],[Client_Name]]</f>
        <v>Sita Gupta</v>
      </c>
      <c r="F996" s="27" t="str">
        <f>_xlfn.XLOOKUP(Ventes[[#This Row],[Client_Name]],Tab_Clients[Client_Name],Tab_Clients[Customer Type],"Nouveau")</f>
        <v>Member</v>
      </c>
      <c r="G996" s="28">
        <v>8</v>
      </c>
      <c r="H996" s="6">
        <f>_xlfn.XLOOKUP(Ventes[[#This Row],[Product_Name]],Tab_Produits[Product_Line],Tab_Produits[Coût_Unitaire],"0")</f>
        <v>54.84</v>
      </c>
      <c r="I996" s="2">
        <f t="shared" si="31"/>
        <v>438.72</v>
      </c>
      <c r="J996" s="2">
        <f>IF(AND(WORKDAY(Ventes[[#This Row],[Sale_Date]],2)&gt;=5,Ventes[[#This Row],[Quantity]]&gt;=7,+Ventes[[#This Row],[Customer Type]]="Member"),-Ventes[[#This Row],[Prix_Vente]]*TX_Remise,0)</f>
        <v>-109.68</v>
      </c>
      <c r="K996" s="2">
        <f>IF(AND(WEEKDAY(Ventes[[#This Row],[Sale_Date]],2)=7, Ventes[[#This Row],[Product_Price]]&gt;7), Ventes[[#This Row],[Prix_Vente]]*TauxMaj, 0)</f>
        <v>0</v>
      </c>
      <c r="L996" s="2">
        <f>SUM(Ventes[[#This Row],[Prix_Vente]:[Majoration]])</f>
        <v>329.04</v>
      </c>
      <c r="M996" s="2">
        <f xml:space="preserve"> Ventes[[#This Row],[Prix de Vente HT]]*Tx_TVA</f>
        <v>63.340200000000003</v>
      </c>
      <c r="N996" s="2">
        <f>+Ventes[[#This Row],[Prix de Vente HT]]+Ventes[[#This Row],[Montant TVA]]</f>
        <v>392.3802</v>
      </c>
    </row>
    <row r="997" spans="1:14">
      <c r="A997" t="str">
        <f>IF(Ventes[[#This Row],[Sale_Date]]=Ventes[[#This Row],[Sale_Date]],"ID_V "&amp;TEXT(B997,"YYYY MMDD")&amp;"-"&amp;TEXT(ROW(),"000"),"ID…")</f>
        <v>ID_V YYYY 07DD-997</v>
      </c>
      <c r="B997" s="26">
        <f t="shared" si="30"/>
        <v>45495</v>
      </c>
      <c r="C997" t="str">
        <f>_xlfn.XLOOKUP(Ventes[[#This Row],[Product_Name]],Tab_Produits[Product_Line],Tab_Produits[ID_Product],"Choisir Votre Produit")</f>
        <v>ID_P Hom 0003</v>
      </c>
      <c r="D997" s="27" t="s">
        <v>512</v>
      </c>
      <c r="E997" s="27" t="str">
        <f>+Tab_Clients[[#This Row],[Client_Name]]</f>
        <v>Ananya Iyer</v>
      </c>
      <c r="F997" s="27" t="str">
        <f>_xlfn.XLOOKUP(Ventes[[#This Row],[Client_Name]],Tab_Clients[Client_Name],Tab_Clients[Customer Type],"Nouveau")</f>
        <v>Normal</v>
      </c>
      <c r="G997" s="28">
        <v>2</v>
      </c>
      <c r="H997" s="6">
        <f>_xlfn.XLOOKUP(Ventes[[#This Row],[Product_Name]],Tab_Produits[Product_Line],Tab_Produits[Coût_Unitaire],"0")</f>
        <v>73.56</v>
      </c>
      <c r="I997" s="2">
        <f t="shared" si="31"/>
        <v>147.12</v>
      </c>
      <c r="J997" s="2">
        <f>IF(AND(WORKDAY(Ventes[[#This Row],[Sale_Date]],2)&gt;=5,Ventes[[#This Row],[Quantity]]&gt;=7,+Ventes[[#This Row],[Customer Type]]="Member"),-Ventes[[#This Row],[Prix_Vente]]*TX_Remise,0)</f>
        <v>0</v>
      </c>
      <c r="K997" s="2">
        <f>IF(AND(WEEKDAY(Ventes[[#This Row],[Sale_Date]],2)=7, Ventes[[#This Row],[Product_Price]]&gt;7), Ventes[[#This Row],[Prix_Vente]]*TauxMaj, 0)</f>
        <v>0</v>
      </c>
      <c r="L997" s="2">
        <f>SUM(Ventes[[#This Row],[Prix_Vente]:[Majoration]])</f>
        <v>147.12</v>
      </c>
      <c r="M997" s="2">
        <f xml:space="preserve"> Ventes[[#This Row],[Prix de Vente HT]]*Tx_TVA</f>
        <v>28.320600000000002</v>
      </c>
      <c r="N997" s="2">
        <f>+Ventes[[#This Row],[Prix de Vente HT]]+Ventes[[#This Row],[Montant TVA]]</f>
        <v>175.44060000000002</v>
      </c>
    </row>
    <row r="998" spans="1:14">
      <c r="A998" t="str">
        <f>IF(Ventes[[#This Row],[Sale_Date]]=Ventes[[#This Row],[Sale_Date]],"ID_V "&amp;TEXT(B998,"YYYY MMDD")&amp;"-"&amp;TEXT(ROW(),"000"),"ID…")</f>
        <v>ID_V YYYY 07DD-998</v>
      </c>
      <c r="B998" s="26">
        <f t="shared" si="30"/>
        <v>45496</v>
      </c>
      <c r="C998" t="str">
        <f>_xlfn.XLOOKUP(Ventes[[#This Row],[Product_Name]],Tab_Produits[Product_Line],Tab_Produits[ID_Product],"Choisir Votre Produit")</f>
        <v>ID_P Hom 0003</v>
      </c>
      <c r="D998" s="27" t="s">
        <v>512</v>
      </c>
      <c r="E998" s="27" t="str">
        <f>+Tab_Clients[[#This Row],[Client_Name]]</f>
        <v>Raj Das</v>
      </c>
      <c r="F998" s="27" t="str">
        <f>_xlfn.XLOOKUP(Ventes[[#This Row],[Client_Name]],Tab_Clients[Client_Name],Tab_Clients[Customer Type],"Nouveau")</f>
        <v>Member</v>
      </c>
      <c r="G998" s="28">
        <v>10</v>
      </c>
      <c r="H998" s="6">
        <f>_xlfn.XLOOKUP(Ventes[[#This Row],[Product_Name]],Tab_Produits[Product_Line],Tab_Produits[Coût_Unitaire],"0")</f>
        <v>73.56</v>
      </c>
      <c r="I998" s="2">
        <f t="shared" si="31"/>
        <v>735.6</v>
      </c>
      <c r="J998" s="2">
        <f>IF(AND(WORKDAY(Ventes[[#This Row],[Sale_Date]],2)&gt;=5,Ventes[[#This Row],[Quantity]]&gt;=7,+Ventes[[#This Row],[Customer Type]]="Member"),-Ventes[[#This Row],[Prix_Vente]]*TX_Remise,0)</f>
        <v>-183.9</v>
      </c>
      <c r="K998" s="2">
        <f>IF(AND(WEEKDAY(Ventes[[#This Row],[Sale_Date]],2)=7, Ventes[[#This Row],[Product_Price]]&gt;7), Ventes[[#This Row],[Prix_Vente]]*TauxMaj, 0)</f>
        <v>0</v>
      </c>
      <c r="L998" s="2">
        <f>SUM(Ventes[[#This Row],[Prix_Vente]:[Majoration]])</f>
        <v>551.70000000000005</v>
      </c>
      <c r="M998" s="2">
        <f xml:space="preserve"> Ventes[[#This Row],[Prix de Vente HT]]*Tx_TVA</f>
        <v>106.20225000000001</v>
      </c>
      <c r="N998" s="2">
        <f>+Ventes[[#This Row],[Prix de Vente HT]]+Ventes[[#This Row],[Montant TVA]]</f>
        <v>657.90225000000009</v>
      </c>
    </row>
    <row r="999" spans="1:14">
      <c r="A999" t="str">
        <f>IF(Ventes[[#This Row],[Sale_Date]]=Ventes[[#This Row],[Sale_Date]],"ID_V "&amp;TEXT(B999,"YYYY MMDD")&amp;"-"&amp;TEXT(ROW(),"000"),"ID…")</f>
        <v>ID_V YYYY 07DD-999</v>
      </c>
      <c r="B999" s="26">
        <f t="shared" si="30"/>
        <v>45496</v>
      </c>
      <c r="C999" t="str">
        <f>_xlfn.XLOOKUP(Ventes[[#This Row],[Product_Name]],Tab_Produits[Product_Line],Tab_Produits[ID_Product],"Choisir Votre Produit")</f>
        <v>ID_P Hea 0001</v>
      </c>
      <c r="D999" s="27" t="s">
        <v>510</v>
      </c>
      <c r="E999" s="27" t="str">
        <f>+Tab_Clients[[#This Row],[Client_Name]]</f>
        <v>Raj Kumar</v>
      </c>
      <c r="F999" s="27" t="str">
        <f>_xlfn.XLOOKUP(Ventes[[#This Row],[Client_Name]],Tab_Clients[Client_Name],Tab_Clients[Customer Type],"Nouveau")</f>
        <v>Member</v>
      </c>
      <c r="G999" s="28">
        <v>1</v>
      </c>
      <c r="H999" s="6">
        <f>_xlfn.XLOOKUP(Ventes[[#This Row],[Product_Name]],Tab_Produits[Product_Line],Tab_Produits[Coût_Unitaire],"0")</f>
        <v>74.69</v>
      </c>
      <c r="I999" s="2">
        <f t="shared" si="31"/>
        <v>74.69</v>
      </c>
      <c r="J999" s="2">
        <f>IF(AND(WORKDAY(Ventes[[#This Row],[Sale_Date]],2)&gt;=5,Ventes[[#This Row],[Quantity]]&gt;=7,+Ventes[[#This Row],[Customer Type]]="Member"),-Ventes[[#This Row],[Prix_Vente]]*TX_Remise,0)</f>
        <v>0</v>
      </c>
      <c r="K999" s="2">
        <f>IF(AND(WEEKDAY(Ventes[[#This Row],[Sale_Date]],2)=7, Ventes[[#This Row],[Product_Price]]&gt;7), Ventes[[#This Row],[Prix_Vente]]*TauxMaj, 0)</f>
        <v>0</v>
      </c>
      <c r="L999" s="2">
        <f>SUM(Ventes[[#This Row],[Prix_Vente]:[Majoration]])</f>
        <v>74.69</v>
      </c>
      <c r="M999" s="2">
        <f xml:space="preserve"> Ventes[[#This Row],[Prix de Vente HT]]*Tx_TVA</f>
        <v>14.377825</v>
      </c>
      <c r="N999" s="2">
        <f>+Ventes[[#This Row],[Prix de Vente HT]]+Ventes[[#This Row],[Montant TVA]]</f>
        <v>89.067824999999999</v>
      </c>
    </row>
    <row r="1000" spans="1:14">
      <c r="A1000" t="str">
        <f>IF(Ventes[[#This Row],[Sale_Date]]=Ventes[[#This Row],[Sale_Date]],"ID_V "&amp;TEXT(B1000,"YYYY MMDD")&amp;"-"&amp;TEXT(ROW(),"000"),"ID…")</f>
        <v>ID_V YYYY 07DD-1000</v>
      </c>
      <c r="B1000" s="26">
        <f t="shared" si="30"/>
        <v>45496</v>
      </c>
      <c r="C1000" t="str">
        <f>_xlfn.XLOOKUP(Ventes[[#This Row],[Product_Name]],Tab_Produits[Product_Line],Tab_Produits[ID_Product],"Choisir Votre Produit")</f>
        <v>ID_P Ele 0002</v>
      </c>
      <c r="D1000" s="27" t="s">
        <v>511</v>
      </c>
      <c r="E1000" s="27" t="str">
        <f>+Tab_Clients[[#This Row],[Client_Name]]</f>
        <v>Manish Rao</v>
      </c>
      <c r="F1000" s="27" t="str">
        <f>_xlfn.XLOOKUP(Ventes[[#This Row],[Client_Name]],Tab_Clients[Client_Name],Tab_Clients[Customer Type],"Nouveau")</f>
        <v>Member</v>
      </c>
      <c r="G1000" s="28">
        <v>1</v>
      </c>
      <c r="H1000" s="6">
        <f>_xlfn.XLOOKUP(Ventes[[#This Row],[Product_Name]],Tab_Produits[Product_Line],Tab_Produits[Coût_Unitaire],"0")</f>
        <v>15.28</v>
      </c>
      <c r="I1000" s="2">
        <f t="shared" si="31"/>
        <v>15.28</v>
      </c>
      <c r="J1000" s="2">
        <f>IF(AND(WORKDAY(Ventes[[#This Row],[Sale_Date]],2)&gt;=5,Ventes[[#This Row],[Quantity]]&gt;=7,+Ventes[[#This Row],[Customer Type]]="Member"),-Ventes[[#This Row],[Prix_Vente]]*TX_Remise,0)</f>
        <v>0</v>
      </c>
      <c r="K1000" s="2">
        <f>IF(AND(WEEKDAY(Ventes[[#This Row],[Sale_Date]],2)=7, Ventes[[#This Row],[Product_Price]]&gt;7), Ventes[[#This Row],[Prix_Vente]]*TauxMaj, 0)</f>
        <v>0</v>
      </c>
      <c r="L1000" s="2">
        <f>SUM(Ventes[[#This Row],[Prix_Vente]:[Majoration]])</f>
        <v>15.28</v>
      </c>
      <c r="M1000" s="2">
        <f xml:space="preserve"> Ventes[[#This Row],[Prix de Vente HT]]*Tx_TVA</f>
        <v>2.9413999999999998</v>
      </c>
      <c r="N1000" s="2">
        <f>+Ventes[[#This Row],[Prix de Vente HT]]+Ventes[[#This Row],[Montant TVA]]</f>
        <v>18.221399999999999</v>
      </c>
    </row>
    <row r="1001" spans="1:14" s="38" customFormat="1">
      <c r="A1001" s="38" t="str">
        <f>IF(Ventes[[#This Row],[Sale_Date]]=Ventes[[#This Row],[Sale_Date]],"ID_V "&amp;TEXT(B1001,"YYYY MMDD")&amp;"-"&amp;TEXT(ROW(),"000"),"ID…")</f>
        <v>ID_V YYYY 07DD-1001</v>
      </c>
      <c r="B1001" s="39">
        <f t="shared" si="30"/>
        <v>45496</v>
      </c>
      <c r="C1001" s="38" t="str">
        <f>_xlfn.XLOOKUP(Ventes[[#This Row],[Product_Name]],Tab_Produits[Product_Line],Tab_Produits[ID_Product],"Choisir Votre Produit")</f>
        <v>ID_P Ele 0002</v>
      </c>
      <c r="D1001" s="40" t="s">
        <v>511</v>
      </c>
      <c r="E1001" s="40">
        <f>+Tab_Clients[[#This Row],[Client_Name]]</f>
        <v>0</v>
      </c>
      <c r="F1001" s="40" t="str">
        <f>_xlfn.XLOOKUP(Ventes[[#This Row],[Client_Name]],Tab_Clients[Client_Name],Tab_Clients[Customer Type],"Nouveau")</f>
        <v>Nouveau</v>
      </c>
      <c r="G1001" s="41">
        <v>0</v>
      </c>
      <c r="H1001" s="42">
        <f>_xlfn.XLOOKUP(Ventes[[#This Row],[Product_Name]],Tab_Produits[Product_Line],Tab_Produits[Coût_Unitaire],"0")</f>
        <v>15.28</v>
      </c>
      <c r="I1001" s="43">
        <f t="shared" si="31"/>
        <v>0</v>
      </c>
      <c r="J1001" s="43">
        <f>IF(AND(WORKDAY(Ventes[[#This Row],[Sale_Date]],2)&gt;=5,Ventes[[#This Row],[Quantity]]&gt;=7,+Ventes[[#This Row],[Customer Type]]="Member"),-Ventes[[#This Row],[Prix_Vente]]*TX_Remise,0)</f>
        <v>0</v>
      </c>
      <c r="K1001" s="43">
        <f>IF(AND(WEEKDAY(Ventes[[#This Row],[Sale_Date]],2)=7, Ventes[[#This Row],[Product_Price]]&gt;7), Ventes[[#This Row],[Prix_Vente]]*TauxMaj, 0)</f>
        <v>0</v>
      </c>
      <c r="L1001" s="43">
        <f>SUM(Ventes[[#This Row],[Prix_Vente]:[Majoration]])</f>
        <v>0</v>
      </c>
      <c r="M1001" s="43">
        <f xml:space="preserve"> Ventes[[#This Row],[Prix de Vente HT]]*Tx_TVA</f>
        <v>0</v>
      </c>
      <c r="N1001" s="43">
        <f>+Ventes[[#This Row],[Prix de Vente HT]]+Ventes[[#This Row],[Montant TVA]]</f>
        <v>0</v>
      </c>
    </row>
    <row r="1002" spans="1:14" s="38" customFormat="1">
      <c r="A1002" s="38" t="str">
        <f>IF(Ventes[[#This Row],[Sale_Date]]=Ventes[[#This Row],[Sale_Date]],"ID_V "&amp;TEXT(B1002,"YYYY MMDD")&amp;"-"&amp;TEXT(ROW(),"000"),"ID…")</f>
        <v>ID_V YYYY 07DD-1002</v>
      </c>
      <c r="B1002" s="39">
        <f>DATE(2023, 11, 17) + INT((ROW(B1001)-1)/4)</f>
        <v>45497</v>
      </c>
      <c r="C1002" s="38" t="str">
        <f>_xlfn.XLOOKUP(Ventes[[#This Row],[Product_Name]],Tab_Produits[Product_Line],Tab_Produits[ID_Product],"Choisir Votre Produit")</f>
        <v>Choisir Votre Produit</v>
      </c>
      <c r="D1002" s="40"/>
      <c r="E1002" s="40">
        <f>+Tab_Clients[[#This Row],[Client_Name]]</f>
        <v>0</v>
      </c>
      <c r="F1002" s="40" t="str">
        <f>_xlfn.XLOOKUP(Ventes[[#This Row],[Client_Name]],Tab_Clients[Client_Name],Tab_Clients[Customer Type],"Nouveau")</f>
        <v>Nouveau</v>
      </c>
      <c r="G1002" s="41">
        <v>0</v>
      </c>
      <c r="H1002" s="42" t="str">
        <f>_xlfn.XLOOKUP(Ventes[[#This Row],[Product_Name]],Tab_Produits[Product_Line],Tab_Produits[Coût_Unitaire],"0")</f>
        <v>0</v>
      </c>
      <c r="I1002" s="43">
        <f t="shared" si="31"/>
        <v>0</v>
      </c>
      <c r="J1002" s="43">
        <f>IF(AND(WORKDAY(Ventes[[#This Row],[Sale_Date]],2)&gt;=5,Ventes[[#This Row],[Quantity]]&gt;=7,+Ventes[[#This Row],[Customer Type]]="Member"),-Ventes[[#This Row],[Prix_Vente]]*TX_Remise,0)</f>
        <v>0</v>
      </c>
      <c r="K1002" s="43">
        <f>IF(AND(WEEKDAY(Ventes[[#This Row],[Sale_Date]],2)=7, Ventes[[#This Row],[Product_Price]]&gt;7), Ventes[[#This Row],[Prix_Vente]]*TauxMaj, 0)</f>
        <v>0</v>
      </c>
      <c r="L1002" s="43">
        <f>SUM(Ventes[[#This Row],[Prix_Vente]:[Majoration]])</f>
        <v>0</v>
      </c>
      <c r="M1002" s="43">
        <f xml:space="preserve"> Ventes[[#This Row],[Prix de Vente HT]]*Tx_TVA</f>
        <v>0</v>
      </c>
      <c r="N1002" s="43">
        <f>+Ventes[[#This Row],[Prix de Vente HT]]+Ventes[[#This Row],[Montant TVA]]</f>
        <v>0</v>
      </c>
    </row>
    <row r="1003" spans="1:14">
      <c r="B1003" s="26" t="b">
        <f>ISNUMBER(B2)</f>
        <v>1</v>
      </c>
      <c r="D1003" s="27"/>
      <c r="E1003" s="27"/>
      <c r="F1003" s="27"/>
      <c r="G1003" s="28"/>
      <c r="H1003" s="6"/>
    </row>
  </sheetData>
  <sheetProtection insertRows="0" insertHyperlinks="0"/>
  <dataValidations count="1">
    <dataValidation type="list" allowBlank="1" showInputMessage="1" showErrorMessage="1" sqref="D2:D1002" xr:uid="{A8C46A3B-542D-4CCF-A43C-D0AD3A99F168}">
      <formula1>ProductName</formula1>
    </dataValidation>
  </dataValidations>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FC2D1625-6C05-4BF6-ACCF-DEEA720C9506}">
          <x14:formula1>
            <xm:f>Clients!$B$2:$B$5</xm:f>
          </x14:formula1>
          <xm:sqref>F3:F1002</xm:sqref>
        </x14:dataValidation>
        <x14:dataValidation type="list" allowBlank="1" showInputMessage="1" showErrorMessage="1" xr:uid="{FE9B0F71-EB93-44A2-90B1-A7ACC13DB34E}">
          <x14:formula1>
            <xm:f>Clients!$Y$2:$Y$3</xm:f>
          </x14:formula1>
          <xm:sqref>F2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B4"/>
  <sheetViews>
    <sheetView showGridLines="0" topLeftCell="A4" workbookViewId="0">
      <selection activeCell="E9" sqref="E9"/>
    </sheetView>
  </sheetViews>
  <sheetFormatPr defaultColWidth="9.140625" defaultRowHeight="15"/>
  <cols>
    <col min="1" max="1" width="29.7109375" bestFit="1" customWidth="1"/>
    <col min="2" max="2" width="26" customWidth="1"/>
  </cols>
  <sheetData>
    <row r="1" spans="1:2">
      <c r="A1" t="s">
        <v>528</v>
      </c>
      <c r="B1" t="s">
        <v>529</v>
      </c>
    </row>
    <row r="2" spans="1:2">
      <c r="A2" t="s">
        <v>530</v>
      </c>
      <c r="B2" s="25">
        <v>0.25</v>
      </c>
    </row>
    <row r="3" spans="1:2">
      <c r="A3" t="s">
        <v>531</v>
      </c>
      <c r="B3" s="25">
        <v>0.02</v>
      </c>
    </row>
    <row r="4" spans="1:2">
      <c r="A4" t="s">
        <v>532</v>
      </c>
      <c r="B4" s="25">
        <v>0.1925</v>
      </c>
    </row>
  </sheetData>
  <sheetProtection sheet="1" objects="1" scenarios="1"/>
  <dataValidations count="1">
    <dataValidation type="decimal" sqref="B2:B4" xr:uid="{00000000-0002-0000-0300-000000000000}">
      <formula1>0</formula1>
      <formula2>0.3</formula2>
    </dataValidation>
  </dataValidations>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2FAFC-9CC8-4301-815F-E84EA5DB0883}">
  <sheetPr codeName="Feuil6"/>
  <dimension ref="A1:J18"/>
  <sheetViews>
    <sheetView topLeftCell="A13" workbookViewId="0"/>
  </sheetViews>
  <sheetFormatPr defaultColWidth="11.42578125" defaultRowHeight="15"/>
  <cols>
    <col min="1" max="1" width="15.7109375" bestFit="1" customWidth="1"/>
    <col min="2" max="2" width="5.7109375" bestFit="1" customWidth="1"/>
    <col min="3" max="3" width="16.7109375" bestFit="1" customWidth="1"/>
    <col min="4" max="4" width="6.85546875" bestFit="1" customWidth="1"/>
    <col min="5" max="5" width="34.5703125" bestFit="1" customWidth="1"/>
    <col min="6" max="6" width="13.42578125" bestFit="1" customWidth="1"/>
    <col min="7" max="7" width="27.85546875" bestFit="1" customWidth="1"/>
  </cols>
  <sheetData>
    <row r="1" spans="1:10">
      <c r="A1" s="31" t="s">
        <v>533</v>
      </c>
      <c r="B1" s="31" t="s">
        <v>534</v>
      </c>
      <c r="C1" s="31" t="s">
        <v>535</v>
      </c>
      <c r="D1" s="31" t="s">
        <v>536</v>
      </c>
      <c r="E1" s="31" t="s">
        <v>537</v>
      </c>
      <c r="F1" s="31" t="s">
        <v>538</v>
      </c>
      <c r="G1" s="31" t="s">
        <v>539</v>
      </c>
      <c r="I1" s="29" t="s">
        <v>540</v>
      </c>
    </row>
    <row r="2" spans="1:10">
      <c r="A2" s="30">
        <v>46053.083553240744</v>
      </c>
      <c r="B2">
        <v>103</v>
      </c>
      <c r="C2" t="s">
        <v>534</v>
      </c>
      <c r="E2" t="s">
        <v>541</v>
      </c>
      <c r="F2" t="s">
        <v>542</v>
      </c>
      <c r="G2" t="s">
        <v>543</v>
      </c>
      <c r="I2" t="s">
        <v>544</v>
      </c>
      <c r="J2">
        <v>1001</v>
      </c>
    </row>
    <row r="3" spans="1:10">
      <c r="A3" s="30">
        <v>46053.083553240744</v>
      </c>
      <c r="B3">
        <v>219</v>
      </c>
      <c r="C3" t="s">
        <v>534</v>
      </c>
      <c r="E3" t="s">
        <v>541</v>
      </c>
      <c r="F3" t="s">
        <v>542</v>
      </c>
      <c r="G3" t="s">
        <v>545</v>
      </c>
      <c r="I3" t="s">
        <v>546</v>
      </c>
      <c r="J3">
        <v>17</v>
      </c>
    </row>
    <row r="4" spans="1:10">
      <c r="A4" s="30">
        <v>46053.083553240744</v>
      </c>
      <c r="B4">
        <v>259</v>
      </c>
      <c r="C4" t="s">
        <v>534</v>
      </c>
      <c r="E4" t="s">
        <v>541</v>
      </c>
      <c r="F4" t="s">
        <v>542</v>
      </c>
      <c r="G4" t="s">
        <v>547</v>
      </c>
      <c r="I4" t="s">
        <v>548</v>
      </c>
      <c r="J4" t="s">
        <v>549</v>
      </c>
    </row>
    <row r="5" spans="1:10">
      <c r="A5" s="30">
        <v>46053.083553240744</v>
      </c>
      <c r="B5">
        <v>389</v>
      </c>
      <c r="C5" t="s">
        <v>534</v>
      </c>
      <c r="E5" t="s">
        <v>541</v>
      </c>
      <c r="F5" t="s">
        <v>542</v>
      </c>
      <c r="G5" t="s">
        <v>550</v>
      </c>
      <c r="I5" t="s">
        <v>551</v>
      </c>
      <c r="J5">
        <v>13</v>
      </c>
    </row>
    <row r="6" spans="1:10">
      <c r="A6" s="30">
        <v>46053.083553240744</v>
      </c>
      <c r="B6">
        <v>503</v>
      </c>
      <c r="C6" t="s">
        <v>534</v>
      </c>
      <c r="E6" t="s">
        <v>541</v>
      </c>
      <c r="F6" t="s">
        <v>542</v>
      </c>
      <c r="G6" t="s">
        <v>552</v>
      </c>
      <c r="I6" t="s">
        <v>553</v>
      </c>
      <c r="J6">
        <v>0</v>
      </c>
    </row>
    <row r="7" spans="1:10">
      <c r="A7" s="30">
        <v>46053.083553240744</v>
      </c>
      <c r="B7">
        <v>627</v>
      </c>
      <c r="C7" t="s">
        <v>534</v>
      </c>
      <c r="E7" t="s">
        <v>541</v>
      </c>
      <c r="F7" t="s">
        <v>542</v>
      </c>
      <c r="G7" t="s">
        <v>554</v>
      </c>
      <c r="I7" t="s">
        <v>555</v>
      </c>
      <c r="J7">
        <v>0</v>
      </c>
    </row>
    <row r="8" spans="1:10">
      <c r="A8" s="30">
        <v>46053.083553240744</v>
      </c>
      <c r="B8">
        <v>651</v>
      </c>
      <c r="C8" t="s">
        <v>534</v>
      </c>
      <c r="E8" t="s">
        <v>541</v>
      </c>
      <c r="F8" t="s">
        <v>542</v>
      </c>
      <c r="G8" t="s">
        <v>556</v>
      </c>
      <c r="I8" t="s">
        <v>557</v>
      </c>
      <c r="J8" s="1">
        <v>45247</v>
      </c>
    </row>
    <row r="9" spans="1:10">
      <c r="A9" s="30">
        <v>46053.083553240744</v>
      </c>
      <c r="B9">
        <v>679</v>
      </c>
      <c r="C9" t="s">
        <v>534</v>
      </c>
      <c r="E9" t="s">
        <v>541</v>
      </c>
      <c r="F9" t="s">
        <v>542</v>
      </c>
      <c r="G9" t="s">
        <v>558</v>
      </c>
      <c r="I9" t="s">
        <v>559</v>
      </c>
      <c r="J9" s="1">
        <v>45497</v>
      </c>
    </row>
    <row r="10" spans="1:10">
      <c r="A10" s="30">
        <v>46053.083553240744</v>
      </c>
      <c r="B10">
        <v>757</v>
      </c>
      <c r="C10" t="s">
        <v>534</v>
      </c>
      <c r="E10" t="s">
        <v>541</v>
      </c>
      <c r="F10" t="s">
        <v>542</v>
      </c>
      <c r="G10" t="s">
        <v>560</v>
      </c>
    </row>
    <row r="11" spans="1:10">
      <c r="A11" s="30">
        <v>46053.083553240744</v>
      </c>
      <c r="B11">
        <v>807</v>
      </c>
      <c r="C11" t="s">
        <v>534</v>
      </c>
      <c r="E11" t="s">
        <v>541</v>
      </c>
      <c r="F11" t="s">
        <v>542</v>
      </c>
      <c r="G11" t="s">
        <v>561</v>
      </c>
      <c r="I11" t="s">
        <v>562</v>
      </c>
      <c r="J11" s="29" t="s">
        <v>563</v>
      </c>
    </row>
    <row r="12" spans="1:10">
      <c r="A12" s="30">
        <v>46053.083553240744</v>
      </c>
      <c r="B12">
        <v>889</v>
      </c>
      <c r="C12" t="s">
        <v>534</v>
      </c>
      <c r="E12" t="s">
        <v>541</v>
      </c>
      <c r="F12" t="s">
        <v>542</v>
      </c>
      <c r="G12" t="s">
        <v>564</v>
      </c>
    </row>
    <row r="13" spans="1:10">
      <c r="A13" s="30">
        <v>46053.083553240744</v>
      </c>
      <c r="B13">
        <v>928</v>
      </c>
      <c r="C13" t="s">
        <v>534</v>
      </c>
      <c r="E13" t="s">
        <v>541</v>
      </c>
      <c r="F13" t="s">
        <v>542</v>
      </c>
      <c r="G13" t="s">
        <v>565</v>
      </c>
    </row>
    <row r="14" spans="1:10">
      <c r="A14" s="30">
        <v>46053.083553240744</v>
      </c>
      <c r="B14">
        <v>988</v>
      </c>
      <c r="C14" t="s">
        <v>534</v>
      </c>
      <c r="E14" t="s">
        <v>541</v>
      </c>
      <c r="F14" t="s">
        <v>542</v>
      </c>
      <c r="G14" t="s">
        <v>566</v>
      </c>
    </row>
    <row r="15" spans="1:10">
      <c r="A15" s="30">
        <v>46053.083553240744</v>
      </c>
      <c r="B15">
        <v>1001</v>
      </c>
      <c r="C15" t="s">
        <v>527</v>
      </c>
      <c r="D15">
        <v>0</v>
      </c>
      <c r="E15" t="s">
        <v>567</v>
      </c>
      <c r="F15" t="s">
        <v>568</v>
      </c>
    </row>
    <row r="16" spans="1:10">
      <c r="A16" s="30">
        <v>46053.083553240744</v>
      </c>
      <c r="B16">
        <v>1001</v>
      </c>
      <c r="C16" t="s">
        <v>520</v>
      </c>
      <c r="D16">
        <v>0</v>
      </c>
      <c r="E16" t="s">
        <v>569</v>
      </c>
      <c r="F16" t="s">
        <v>570</v>
      </c>
    </row>
    <row r="17" spans="1:6">
      <c r="A17" s="30">
        <v>46053.083553240744</v>
      </c>
      <c r="B17">
        <v>1002</v>
      </c>
      <c r="C17" t="s">
        <v>527</v>
      </c>
      <c r="D17">
        <v>0</v>
      </c>
      <c r="E17" t="s">
        <v>567</v>
      </c>
      <c r="F17" t="s">
        <v>568</v>
      </c>
    </row>
    <row r="18" spans="1:6">
      <c r="A18" s="30">
        <v>46053.083553240744</v>
      </c>
      <c r="B18">
        <v>1002</v>
      </c>
      <c r="C18" t="s">
        <v>520</v>
      </c>
      <c r="D18">
        <v>0</v>
      </c>
      <c r="E18" t="s">
        <v>569</v>
      </c>
      <c r="F18" t="s">
        <v>570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J293"/>
  <sheetViews>
    <sheetView showGridLines="0" tabSelected="1" topLeftCell="A38" zoomScale="70" zoomScaleNormal="70" workbookViewId="0">
      <selection activeCell="J51" sqref="J51"/>
    </sheetView>
  </sheetViews>
  <sheetFormatPr defaultColWidth="9.140625" defaultRowHeight="15"/>
  <cols>
    <col min="1" max="1" width="27.28515625" bestFit="1" customWidth="1"/>
    <col min="2" max="2" width="30.7109375" style="8" bestFit="1" customWidth="1"/>
    <col min="3" max="3" width="27.28515625" bestFit="1" customWidth="1"/>
    <col min="4" max="4" width="29.28515625" bestFit="1" customWidth="1"/>
    <col min="5" max="5" width="19.7109375" bestFit="1" customWidth="1"/>
    <col min="6" max="6" width="30.7109375" bestFit="1" customWidth="1"/>
    <col min="7" max="7" width="14.85546875" bestFit="1" customWidth="1"/>
    <col min="8" max="8" width="13.85546875" bestFit="1" customWidth="1"/>
    <col min="9" max="9" width="17.85546875" bestFit="1" customWidth="1"/>
    <col min="10" max="10" width="22.42578125" bestFit="1" customWidth="1"/>
    <col min="11" max="11" width="14.85546875" bestFit="1" customWidth="1"/>
    <col min="12" max="12" width="22.42578125" bestFit="1" customWidth="1"/>
    <col min="13" max="13" width="14.85546875" bestFit="1" customWidth="1"/>
    <col min="14" max="14" width="22.42578125" bestFit="1" customWidth="1"/>
    <col min="15" max="15" width="14.85546875" bestFit="1" customWidth="1"/>
    <col min="16" max="16" width="22.42578125" bestFit="1" customWidth="1"/>
    <col min="17" max="17" width="14.85546875" bestFit="1" customWidth="1"/>
    <col min="18" max="18" width="22.42578125" bestFit="1" customWidth="1"/>
    <col min="19" max="19" width="14.85546875" bestFit="1" customWidth="1"/>
    <col min="20" max="20" width="22.42578125" bestFit="1" customWidth="1"/>
    <col min="21" max="21" width="14.85546875" bestFit="1" customWidth="1"/>
    <col min="22" max="22" width="22.42578125" bestFit="1" customWidth="1"/>
    <col min="23" max="23" width="19.7109375" bestFit="1" customWidth="1"/>
    <col min="24" max="24" width="27.28515625" bestFit="1" customWidth="1"/>
    <col min="25" max="25" width="14.85546875" bestFit="1" customWidth="1"/>
    <col min="26" max="26" width="22.42578125" bestFit="1" customWidth="1"/>
    <col min="27" max="27" width="14.85546875" bestFit="1" customWidth="1"/>
    <col min="28" max="28" width="22.42578125" bestFit="1" customWidth="1"/>
    <col min="29" max="29" width="14.85546875" bestFit="1" customWidth="1"/>
    <col min="30" max="30" width="22.42578125" bestFit="1" customWidth="1"/>
    <col min="31" max="31" width="14.85546875" bestFit="1" customWidth="1"/>
    <col min="32" max="32" width="22.42578125" bestFit="1" customWidth="1"/>
    <col min="33" max="33" width="14.85546875" bestFit="1" customWidth="1"/>
    <col min="34" max="34" width="22.42578125" bestFit="1" customWidth="1"/>
    <col min="35" max="35" width="14.85546875" bestFit="1" customWidth="1"/>
    <col min="36" max="36" width="22.42578125" bestFit="1" customWidth="1"/>
    <col min="37" max="37" width="14.85546875" bestFit="1" customWidth="1"/>
    <col min="38" max="38" width="22.42578125" bestFit="1" customWidth="1"/>
    <col min="39" max="39" width="14.85546875" bestFit="1" customWidth="1"/>
    <col min="40" max="40" width="22.42578125" bestFit="1" customWidth="1"/>
    <col min="41" max="41" width="14.85546875" bestFit="1" customWidth="1"/>
    <col min="42" max="42" width="22.42578125" bestFit="1" customWidth="1"/>
    <col min="43" max="43" width="14.85546875" bestFit="1" customWidth="1"/>
    <col min="44" max="44" width="22.42578125" bestFit="1" customWidth="1"/>
    <col min="45" max="45" width="14.85546875" bestFit="1" customWidth="1"/>
    <col min="46" max="46" width="22.42578125" bestFit="1" customWidth="1"/>
    <col min="47" max="47" width="14.85546875" bestFit="1" customWidth="1"/>
    <col min="48" max="48" width="22.42578125" bestFit="1" customWidth="1"/>
    <col min="49" max="49" width="14.85546875" bestFit="1" customWidth="1"/>
    <col min="50" max="50" width="22.42578125" bestFit="1" customWidth="1"/>
    <col min="51" max="51" width="14.85546875" bestFit="1" customWidth="1"/>
    <col min="52" max="52" width="22.42578125" bestFit="1" customWidth="1"/>
    <col min="53" max="53" width="14.85546875" bestFit="1" customWidth="1"/>
    <col min="54" max="54" width="22.42578125" bestFit="1" customWidth="1"/>
    <col min="55" max="55" width="14.85546875" bestFit="1" customWidth="1"/>
    <col min="56" max="56" width="22.42578125" bestFit="1" customWidth="1"/>
    <col min="57" max="57" width="14.85546875" bestFit="1" customWidth="1"/>
    <col min="58" max="58" width="22.42578125" bestFit="1" customWidth="1"/>
    <col min="59" max="59" width="14.85546875" bestFit="1" customWidth="1"/>
    <col min="60" max="60" width="22.42578125" bestFit="1" customWidth="1"/>
    <col min="61" max="61" width="14.85546875" bestFit="1" customWidth="1"/>
    <col min="62" max="62" width="22.42578125" bestFit="1" customWidth="1"/>
    <col min="63" max="63" width="14.85546875" bestFit="1" customWidth="1"/>
    <col min="64" max="64" width="22.42578125" bestFit="1" customWidth="1"/>
    <col min="65" max="65" width="14.85546875" bestFit="1" customWidth="1"/>
    <col min="66" max="66" width="22.42578125" bestFit="1" customWidth="1"/>
    <col min="67" max="67" width="14.85546875" bestFit="1" customWidth="1"/>
    <col min="68" max="68" width="22.42578125" bestFit="1" customWidth="1"/>
    <col min="69" max="69" width="14.85546875" bestFit="1" customWidth="1"/>
    <col min="70" max="70" width="22.42578125" bestFit="1" customWidth="1"/>
    <col min="71" max="71" width="14.85546875" bestFit="1" customWidth="1"/>
    <col min="72" max="72" width="22.42578125" bestFit="1" customWidth="1"/>
    <col min="73" max="73" width="14.85546875" bestFit="1" customWidth="1"/>
    <col min="74" max="74" width="22.42578125" bestFit="1" customWidth="1"/>
    <col min="75" max="75" width="14.85546875" bestFit="1" customWidth="1"/>
    <col min="76" max="76" width="22.42578125" bestFit="1" customWidth="1"/>
    <col min="77" max="77" width="14.85546875" bestFit="1" customWidth="1"/>
    <col min="78" max="78" width="22.42578125" bestFit="1" customWidth="1"/>
    <col min="79" max="79" width="14.85546875" bestFit="1" customWidth="1"/>
    <col min="80" max="80" width="22.42578125" bestFit="1" customWidth="1"/>
    <col min="81" max="81" width="14.85546875" bestFit="1" customWidth="1"/>
    <col min="82" max="82" width="22.42578125" bestFit="1" customWidth="1"/>
    <col min="83" max="83" width="14.85546875" bestFit="1" customWidth="1"/>
    <col min="84" max="84" width="22.42578125" bestFit="1" customWidth="1"/>
    <col min="85" max="85" width="14.85546875" bestFit="1" customWidth="1"/>
    <col min="86" max="86" width="22.42578125" bestFit="1" customWidth="1"/>
    <col min="87" max="87" width="14.85546875" bestFit="1" customWidth="1"/>
    <col min="88" max="88" width="22.42578125" bestFit="1" customWidth="1"/>
    <col min="89" max="89" width="14.85546875" bestFit="1" customWidth="1"/>
    <col min="90" max="90" width="22.42578125" bestFit="1" customWidth="1"/>
    <col min="91" max="91" width="14.85546875" bestFit="1" customWidth="1"/>
    <col min="92" max="92" width="22.42578125" bestFit="1" customWidth="1"/>
    <col min="93" max="93" width="14.85546875" bestFit="1" customWidth="1"/>
    <col min="94" max="94" width="22.42578125" bestFit="1" customWidth="1"/>
    <col min="95" max="95" width="14.85546875" bestFit="1" customWidth="1"/>
    <col min="96" max="96" width="22.42578125" bestFit="1" customWidth="1"/>
    <col min="97" max="97" width="14.85546875" bestFit="1" customWidth="1"/>
    <col min="98" max="98" width="22.42578125" bestFit="1" customWidth="1"/>
    <col min="99" max="99" width="14.85546875" bestFit="1" customWidth="1"/>
    <col min="100" max="100" width="22.42578125" bestFit="1" customWidth="1"/>
    <col min="101" max="101" width="14.85546875" bestFit="1" customWidth="1"/>
    <col min="102" max="102" width="22.42578125" bestFit="1" customWidth="1"/>
    <col min="103" max="103" width="14.85546875" bestFit="1" customWidth="1"/>
    <col min="104" max="104" width="22.42578125" bestFit="1" customWidth="1"/>
    <col min="105" max="105" width="14.85546875" bestFit="1" customWidth="1"/>
    <col min="106" max="106" width="22.42578125" bestFit="1" customWidth="1"/>
    <col min="107" max="107" width="14.85546875" bestFit="1" customWidth="1"/>
    <col min="108" max="108" width="22.42578125" bestFit="1" customWidth="1"/>
    <col min="109" max="109" width="14.85546875" bestFit="1" customWidth="1"/>
    <col min="110" max="110" width="22.42578125" bestFit="1" customWidth="1"/>
    <col min="111" max="111" width="14.85546875" bestFit="1" customWidth="1"/>
    <col min="112" max="112" width="22.42578125" bestFit="1" customWidth="1"/>
    <col min="113" max="113" width="14.85546875" bestFit="1" customWidth="1"/>
    <col min="114" max="114" width="22.42578125" bestFit="1" customWidth="1"/>
    <col min="115" max="115" width="14.85546875" bestFit="1" customWidth="1"/>
    <col min="116" max="116" width="22.42578125" bestFit="1" customWidth="1"/>
    <col min="117" max="117" width="14.85546875" bestFit="1" customWidth="1"/>
    <col min="118" max="118" width="22.42578125" bestFit="1" customWidth="1"/>
    <col min="119" max="119" width="14.85546875" bestFit="1" customWidth="1"/>
    <col min="120" max="120" width="22.42578125" bestFit="1" customWidth="1"/>
    <col min="121" max="121" width="14.85546875" bestFit="1" customWidth="1"/>
    <col min="122" max="122" width="22.42578125" bestFit="1" customWidth="1"/>
    <col min="123" max="123" width="14.85546875" bestFit="1" customWidth="1"/>
    <col min="124" max="124" width="22.42578125" bestFit="1" customWidth="1"/>
    <col min="125" max="125" width="14.85546875" bestFit="1" customWidth="1"/>
    <col min="126" max="126" width="22.42578125" bestFit="1" customWidth="1"/>
    <col min="127" max="127" width="14.85546875" bestFit="1" customWidth="1"/>
    <col min="128" max="128" width="22.42578125" bestFit="1" customWidth="1"/>
    <col min="129" max="129" width="14.85546875" bestFit="1" customWidth="1"/>
    <col min="130" max="130" width="22.42578125" bestFit="1" customWidth="1"/>
    <col min="131" max="131" width="14.85546875" bestFit="1" customWidth="1"/>
    <col min="132" max="132" width="22.42578125" bestFit="1" customWidth="1"/>
    <col min="133" max="133" width="14.85546875" bestFit="1" customWidth="1"/>
    <col min="134" max="134" width="22.42578125" bestFit="1" customWidth="1"/>
    <col min="135" max="135" width="14.85546875" bestFit="1" customWidth="1"/>
    <col min="136" max="136" width="22.42578125" bestFit="1" customWidth="1"/>
    <col min="137" max="137" width="14.85546875" bestFit="1" customWidth="1"/>
    <col min="138" max="138" width="22.42578125" bestFit="1" customWidth="1"/>
    <col min="139" max="139" width="14.85546875" bestFit="1" customWidth="1"/>
    <col min="140" max="140" width="22.42578125" bestFit="1" customWidth="1"/>
    <col min="141" max="141" width="14.85546875" bestFit="1" customWidth="1"/>
    <col min="142" max="142" width="22.42578125" bestFit="1" customWidth="1"/>
    <col min="143" max="143" width="14.85546875" bestFit="1" customWidth="1"/>
    <col min="144" max="144" width="22.42578125" bestFit="1" customWidth="1"/>
    <col min="145" max="145" width="14.85546875" bestFit="1" customWidth="1"/>
    <col min="146" max="146" width="22.42578125" bestFit="1" customWidth="1"/>
    <col min="147" max="147" width="14.85546875" bestFit="1" customWidth="1"/>
    <col min="148" max="148" width="22.42578125" bestFit="1" customWidth="1"/>
    <col min="149" max="149" width="14.85546875" bestFit="1" customWidth="1"/>
    <col min="150" max="150" width="22.42578125" bestFit="1" customWidth="1"/>
    <col min="151" max="151" width="14.85546875" bestFit="1" customWidth="1"/>
    <col min="152" max="152" width="22.42578125" bestFit="1" customWidth="1"/>
    <col min="153" max="153" width="14.85546875" bestFit="1" customWidth="1"/>
    <col min="154" max="154" width="22.42578125" bestFit="1" customWidth="1"/>
    <col min="155" max="155" width="14.85546875" bestFit="1" customWidth="1"/>
    <col min="156" max="156" width="22.42578125" bestFit="1" customWidth="1"/>
    <col min="157" max="157" width="14.85546875" bestFit="1" customWidth="1"/>
    <col min="158" max="158" width="22.42578125" bestFit="1" customWidth="1"/>
    <col min="159" max="159" width="14.85546875" bestFit="1" customWidth="1"/>
    <col min="160" max="160" width="22.42578125" bestFit="1" customWidth="1"/>
    <col min="161" max="161" width="14.85546875" bestFit="1" customWidth="1"/>
    <col min="162" max="162" width="22.42578125" bestFit="1" customWidth="1"/>
    <col min="163" max="163" width="14.85546875" bestFit="1" customWidth="1"/>
    <col min="164" max="164" width="22.42578125" bestFit="1" customWidth="1"/>
    <col min="165" max="165" width="14.85546875" bestFit="1" customWidth="1"/>
    <col min="166" max="166" width="22.42578125" bestFit="1" customWidth="1"/>
    <col min="167" max="167" width="14.85546875" bestFit="1" customWidth="1"/>
    <col min="168" max="168" width="22.42578125" bestFit="1" customWidth="1"/>
    <col min="169" max="169" width="14.85546875" bestFit="1" customWidth="1"/>
    <col min="170" max="170" width="22.42578125" bestFit="1" customWidth="1"/>
    <col min="171" max="171" width="14.85546875" bestFit="1" customWidth="1"/>
    <col min="172" max="172" width="22.42578125" bestFit="1" customWidth="1"/>
    <col min="173" max="173" width="14.85546875" bestFit="1" customWidth="1"/>
    <col min="174" max="174" width="22.42578125" bestFit="1" customWidth="1"/>
    <col min="175" max="175" width="14.85546875" bestFit="1" customWidth="1"/>
    <col min="176" max="176" width="22.42578125" bestFit="1" customWidth="1"/>
    <col min="177" max="177" width="14.85546875" bestFit="1" customWidth="1"/>
    <col min="178" max="178" width="22.42578125" bestFit="1" customWidth="1"/>
    <col min="179" max="179" width="14.85546875" bestFit="1" customWidth="1"/>
    <col min="180" max="180" width="22.42578125" bestFit="1" customWidth="1"/>
    <col min="181" max="181" width="14.85546875" bestFit="1" customWidth="1"/>
    <col min="182" max="182" width="22.42578125" bestFit="1" customWidth="1"/>
    <col min="183" max="183" width="14.85546875" bestFit="1" customWidth="1"/>
    <col min="184" max="184" width="22.42578125" bestFit="1" customWidth="1"/>
    <col min="185" max="185" width="14.85546875" bestFit="1" customWidth="1"/>
    <col min="186" max="186" width="22.42578125" bestFit="1" customWidth="1"/>
    <col min="187" max="187" width="14.85546875" bestFit="1" customWidth="1"/>
    <col min="188" max="188" width="22.42578125" bestFit="1" customWidth="1"/>
    <col min="189" max="189" width="14.85546875" bestFit="1" customWidth="1"/>
    <col min="190" max="190" width="22.42578125" bestFit="1" customWidth="1"/>
    <col min="191" max="191" width="14.85546875" bestFit="1" customWidth="1"/>
    <col min="192" max="192" width="22.42578125" bestFit="1" customWidth="1"/>
    <col min="193" max="193" width="14.85546875" bestFit="1" customWidth="1"/>
    <col min="194" max="194" width="22.42578125" bestFit="1" customWidth="1"/>
    <col min="195" max="195" width="14.85546875" bestFit="1" customWidth="1"/>
    <col min="196" max="196" width="22.42578125" bestFit="1" customWidth="1"/>
    <col min="197" max="197" width="14.85546875" bestFit="1" customWidth="1"/>
    <col min="198" max="198" width="22.42578125" bestFit="1" customWidth="1"/>
    <col min="199" max="199" width="14.85546875" bestFit="1" customWidth="1"/>
    <col min="200" max="200" width="22.42578125" bestFit="1" customWidth="1"/>
    <col min="201" max="201" width="14.85546875" bestFit="1" customWidth="1"/>
    <col min="202" max="202" width="22.42578125" bestFit="1" customWidth="1"/>
    <col min="203" max="203" width="14.85546875" bestFit="1" customWidth="1"/>
    <col min="204" max="204" width="22.42578125" bestFit="1" customWidth="1"/>
    <col min="205" max="205" width="14.85546875" bestFit="1" customWidth="1"/>
    <col min="206" max="206" width="22.42578125" bestFit="1" customWidth="1"/>
    <col min="207" max="207" width="14.85546875" bestFit="1" customWidth="1"/>
    <col min="208" max="208" width="22.42578125" bestFit="1" customWidth="1"/>
    <col min="209" max="209" width="14.85546875" bestFit="1" customWidth="1"/>
    <col min="210" max="210" width="22.42578125" bestFit="1" customWidth="1"/>
    <col min="211" max="211" width="14.85546875" bestFit="1" customWidth="1"/>
    <col min="212" max="212" width="22.42578125" bestFit="1" customWidth="1"/>
    <col min="213" max="213" width="14.85546875" bestFit="1" customWidth="1"/>
    <col min="214" max="214" width="22.42578125" bestFit="1" customWidth="1"/>
    <col min="215" max="215" width="14.85546875" bestFit="1" customWidth="1"/>
    <col min="216" max="216" width="22.42578125" bestFit="1" customWidth="1"/>
    <col min="217" max="217" width="14.85546875" bestFit="1" customWidth="1"/>
    <col min="218" max="218" width="22.42578125" bestFit="1" customWidth="1"/>
    <col min="219" max="219" width="14.85546875" bestFit="1" customWidth="1"/>
    <col min="220" max="220" width="22.42578125" bestFit="1" customWidth="1"/>
    <col min="221" max="221" width="14.85546875" bestFit="1" customWidth="1"/>
    <col min="222" max="222" width="22.42578125" bestFit="1" customWidth="1"/>
    <col min="223" max="223" width="14.85546875" bestFit="1" customWidth="1"/>
    <col min="224" max="224" width="22.42578125" bestFit="1" customWidth="1"/>
    <col min="225" max="225" width="14.85546875" bestFit="1" customWidth="1"/>
    <col min="226" max="226" width="22.42578125" bestFit="1" customWidth="1"/>
    <col min="227" max="227" width="14.85546875" bestFit="1" customWidth="1"/>
    <col min="228" max="228" width="22.42578125" bestFit="1" customWidth="1"/>
    <col min="229" max="229" width="14.85546875" bestFit="1" customWidth="1"/>
    <col min="230" max="230" width="22.42578125" bestFit="1" customWidth="1"/>
    <col min="231" max="231" width="14.85546875" bestFit="1" customWidth="1"/>
    <col min="232" max="232" width="22.42578125" bestFit="1" customWidth="1"/>
    <col min="233" max="233" width="14.85546875" bestFit="1" customWidth="1"/>
    <col min="234" max="234" width="22.42578125" bestFit="1" customWidth="1"/>
    <col min="235" max="235" width="14.85546875" bestFit="1" customWidth="1"/>
    <col min="236" max="236" width="22.42578125" bestFit="1" customWidth="1"/>
    <col min="237" max="237" width="14.85546875" bestFit="1" customWidth="1"/>
    <col min="238" max="238" width="22.42578125" bestFit="1" customWidth="1"/>
    <col min="239" max="239" width="14.85546875" bestFit="1" customWidth="1"/>
    <col min="240" max="240" width="22.42578125" bestFit="1" customWidth="1"/>
    <col min="241" max="241" width="14.85546875" bestFit="1" customWidth="1"/>
    <col min="242" max="242" width="22.42578125" bestFit="1" customWidth="1"/>
    <col min="243" max="243" width="14.85546875" bestFit="1" customWidth="1"/>
    <col min="244" max="244" width="22.42578125" bestFit="1" customWidth="1"/>
    <col min="245" max="245" width="14.85546875" bestFit="1" customWidth="1"/>
    <col min="246" max="246" width="22.42578125" bestFit="1" customWidth="1"/>
    <col min="247" max="247" width="14.85546875" bestFit="1" customWidth="1"/>
    <col min="248" max="248" width="22.42578125" bestFit="1" customWidth="1"/>
    <col min="249" max="249" width="14.85546875" bestFit="1" customWidth="1"/>
    <col min="250" max="250" width="22.42578125" bestFit="1" customWidth="1"/>
    <col min="251" max="251" width="14.85546875" bestFit="1" customWidth="1"/>
    <col min="252" max="252" width="22.42578125" bestFit="1" customWidth="1"/>
    <col min="253" max="253" width="14.85546875" bestFit="1" customWidth="1"/>
    <col min="254" max="254" width="22.42578125" bestFit="1" customWidth="1"/>
    <col min="255" max="255" width="14.85546875" bestFit="1" customWidth="1"/>
    <col min="256" max="256" width="22.42578125" bestFit="1" customWidth="1"/>
    <col min="257" max="257" width="14.85546875" bestFit="1" customWidth="1"/>
    <col min="258" max="258" width="22.42578125" bestFit="1" customWidth="1"/>
    <col min="259" max="259" width="14.85546875" bestFit="1" customWidth="1"/>
    <col min="260" max="260" width="22.42578125" bestFit="1" customWidth="1"/>
    <col min="261" max="261" width="14.85546875" bestFit="1" customWidth="1"/>
    <col min="262" max="262" width="22.42578125" bestFit="1" customWidth="1"/>
    <col min="263" max="263" width="14.85546875" bestFit="1" customWidth="1"/>
    <col min="264" max="264" width="22.42578125" bestFit="1" customWidth="1"/>
    <col min="265" max="265" width="14.85546875" bestFit="1" customWidth="1"/>
    <col min="266" max="266" width="22.42578125" bestFit="1" customWidth="1"/>
    <col min="267" max="267" width="14.85546875" bestFit="1" customWidth="1"/>
    <col min="268" max="268" width="22.42578125" bestFit="1" customWidth="1"/>
    <col min="269" max="269" width="14.85546875" bestFit="1" customWidth="1"/>
    <col min="270" max="270" width="22.42578125" bestFit="1" customWidth="1"/>
    <col min="271" max="271" width="14.85546875" bestFit="1" customWidth="1"/>
    <col min="272" max="272" width="22.42578125" bestFit="1" customWidth="1"/>
    <col min="273" max="273" width="14.85546875" bestFit="1" customWidth="1"/>
    <col min="274" max="274" width="22.42578125" bestFit="1" customWidth="1"/>
    <col min="275" max="275" width="14.85546875" bestFit="1" customWidth="1"/>
    <col min="276" max="276" width="22.42578125" bestFit="1" customWidth="1"/>
    <col min="277" max="277" width="14.85546875" bestFit="1" customWidth="1"/>
    <col min="278" max="278" width="22.42578125" bestFit="1" customWidth="1"/>
    <col min="279" max="279" width="14.85546875" bestFit="1" customWidth="1"/>
    <col min="280" max="280" width="22.42578125" bestFit="1" customWidth="1"/>
    <col min="281" max="281" width="14.85546875" bestFit="1" customWidth="1"/>
    <col min="282" max="282" width="22.42578125" bestFit="1" customWidth="1"/>
    <col min="283" max="283" width="14.85546875" bestFit="1" customWidth="1"/>
    <col min="284" max="284" width="22.42578125" bestFit="1" customWidth="1"/>
    <col min="285" max="285" width="14.85546875" bestFit="1" customWidth="1"/>
    <col min="286" max="286" width="22.42578125" bestFit="1" customWidth="1"/>
    <col min="287" max="287" width="14.85546875" bestFit="1" customWidth="1"/>
    <col min="288" max="288" width="22.42578125" bestFit="1" customWidth="1"/>
    <col min="289" max="289" width="14.85546875" bestFit="1" customWidth="1"/>
    <col min="290" max="290" width="22.42578125" bestFit="1" customWidth="1"/>
    <col min="291" max="291" width="14.85546875" bestFit="1" customWidth="1"/>
    <col min="292" max="292" width="22.42578125" bestFit="1" customWidth="1"/>
    <col min="293" max="293" width="14.85546875" bestFit="1" customWidth="1"/>
    <col min="294" max="294" width="22.42578125" bestFit="1" customWidth="1"/>
    <col min="295" max="295" width="14.85546875" bestFit="1" customWidth="1"/>
    <col min="296" max="296" width="22.42578125" bestFit="1" customWidth="1"/>
    <col min="297" max="297" width="14.85546875" bestFit="1" customWidth="1"/>
    <col min="298" max="298" width="22.42578125" bestFit="1" customWidth="1"/>
    <col min="299" max="299" width="14.85546875" bestFit="1" customWidth="1"/>
    <col min="300" max="300" width="22.42578125" bestFit="1" customWidth="1"/>
    <col min="301" max="301" width="14.85546875" bestFit="1" customWidth="1"/>
    <col min="302" max="302" width="22.42578125" bestFit="1" customWidth="1"/>
    <col min="303" max="303" width="14.85546875" bestFit="1" customWidth="1"/>
    <col min="304" max="304" width="22.42578125" bestFit="1" customWidth="1"/>
    <col min="305" max="305" width="14.85546875" bestFit="1" customWidth="1"/>
    <col min="306" max="306" width="22.42578125" bestFit="1" customWidth="1"/>
    <col min="307" max="307" width="14.85546875" bestFit="1" customWidth="1"/>
    <col min="308" max="308" width="22.42578125" bestFit="1" customWidth="1"/>
    <col min="309" max="309" width="14.85546875" bestFit="1" customWidth="1"/>
    <col min="310" max="310" width="22.42578125" bestFit="1" customWidth="1"/>
    <col min="311" max="311" width="14.85546875" bestFit="1" customWidth="1"/>
    <col min="312" max="312" width="22.42578125" bestFit="1" customWidth="1"/>
    <col min="313" max="313" width="14.85546875" bestFit="1" customWidth="1"/>
    <col min="314" max="314" width="22.42578125" bestFit="1" customWidth="1"/>
    <col min="315" max="315" width="14.85546875" bestFit="1" customWidth="1"/>
    <col min="316" max="316" width="22.42578125" bestFit="1" customWidth="1"/>
    <col min="317" max="317" width="14.85546875" bestFit="1" customWidth="1"/>
    <col min="318" max="318" width="22.42578125" bestFit="1" customWidth="1"/>
    <col min="319" max="319" width="14.85546875" bestFit="1" customWidth="1"/>
    <col min="320" max="320" width="22.42578125" bestFit="1" customWidth="1"/>
    <col min="321" max="321" width="14.85546875" bestFit="1" customWidth="1"/>
    <col min="322" max="322" width="22.42578125" bestFit="1" customWidth="1"/>
    <col min="323" max="323" width="14.85546875" bestFit="1" customWidth="1"/>
    <col min="324" max="324" width="22.42578125" bestFit="1" customWidth="1"/>
    <col min="325" max="325" width="14.85546875" bestFit="1" customWidth="1"/>
    <col min="326" max="326" width="22.42578125" bestFit="1" customWidth="1"/>
    <col min="327" max="327" width="14.85546875" bestFit="1" customWidth="1"/>
    <col min="328" max="328" width="22.42578125" bestFit="1" customWidth="1"/>
    <col min="329" max="329" width="14.85546875" bestFit="1" customWidth="1"/>
    <col min="330" max="330" width="22.42578125" bestFit="1" customWidth="1"/>
    <col min="331" max="331" width="14.85546875" bestFit="1" customWidth="1"/>
    <col min="332" max="332" width="22.42578125" bestFit="1" customWidth="1"/>
    <col min="333" max="333" width="14.85546875" bestFit="1" customWidth="1"/>
    <col min="334" max="334" width="22.42578125" bestFit="1" customWidth="1"/>
    <col min="335" max="335" width="14.85546875" bestFit="1" customWidth="1"/>
    <col min="336" max="336" width="22.42578125" bestFit="1" customWidth="1"/>
    <col min="337" max="337" width="14.85546875" bestFit="1" customWidth="1"/>
    <col min="338" max="338" width="22.42578125" bestFit="1" customWidth="1"/>
    <col min="339" max="339" width="14.85546875" bestFit="1" customWidth="1"/>
    <col min="340" max="340" width="22.42578125" bestFit="1" customWidth="1"/>
    <col min="341" max="341" width="14.85546875" bestFit="1" customWidth="1"/>
    <col min="342" max="342" width="22.42578125" bestFit="1" customWidth="1"/>
    <col min="343" max="343" width="14.85546875" bestFit="1" customWidth="1"/>
    <col min="344" max="344" width="22.42578125" bestFit="1" customWidth="1"/>
    <col min="345" max="345" width="14.85546875" bestFit="1" customWidth="1"/>
    <col min="346" max="346" width="22.42578125" bestFit="1" customWidth="1"/>
    <col min="347" max="347" width="14.85546875" bestFit="1" customWidth="1"/>
    <col min="348" max="348" width="22.42578125" bestFit="1" customWidth="1"/>
    <col min="349" max="349" width="14.85546875" bestFit="1" customWidth="1"/>
    <col min="350" max="350" width="22.42578125" bestFit="1" customWidth="1"/>
    <col min="351" max="351" width="14.85546875" bestFit="1" customWidth="1"/>
    <col min="352" max="352" width="22.42578125" bestFit="1" customWidth="1"/>
    <col min="353" max="353" width="14.85546875" bestFit="1" customWidth="1"/>
    <col min="354" max="354" width="22.42578125" bestFit="1" customWidth="1"/>
    <col min="355" max="355" width="14.85546875" bestFit="1" customWidth="1"/>
    <col min="356" max="356" width="22.42578125" bestFit="1" customWidth="1"/>
    <col min="357" max="357" width="14.85546875" bestFit="1" customWidth="1"/>
    <col min="358" max="358" width="22.42578125" bestFit="1" customWidth="1"/>
    <col min="359" max="359" width="14.85546875" bestFit="1" customWidth="1"/>
    <col min="360" max="360" width="22.42578125" bestFit="1" customWidth="1"/>
    <col min="361" max="361" width="14.85546875" bestFit="1" customWidth="1"/>
    <col min="362" max="362" width="22.42578125" bestFit="1" customWidth="1"/>
    <col min="363" max="363" width="14.85546875" bestFit="1" customWidth="1"/>
    <col min="364" max="364" width="22.42578125" bestFit="1" customWidth="1"/>
    <col min="365" max="365" width="14.85546875" bestFit="1" customWidth="1"/>
    <col min="366" max="366" width="22.42578125" bestFit="1" customWidth="1"/>
    <col min="367" max="367" width="14.85546875" bestFit="1" customWidth="1"/>
    <col min="368" max="368" width="22.42578125" bestFit="1" customWidth="1"/>
    <col min="369" max="369" width="14.85546875" bestFit="1" customWidth="1"/>
    <col min="370" max="370" width="22.42578125" bestFit="1" customWidth="1"/>
    <col min="371" max="371" width="14.85546875" bestFit="1" customWidth="1"/>
    <col min="372" max="372" width="22.42578125" bestFit="1" customWidth="1"/>
    <col min="373" max="373" width="14.85546875" bestFit="1" customWidth="1"/>
    <col min="374" max="374" width="22.42578125" bestFit="1" customWidth="1"/>
    <col min="375" max="375" width="14.85546875" bestFit="1" customWidth="1"/>
    <col min="376" max="376" width="22.42578125" bestFit="1" customWidth="1"/>
    <col min="377" max="377" width="14.85546875" bestFit="1" customWidth="1"/>
    <col min="378" max="378" width="22.42578125" bestFit="1" customWidth="1"/>
    <col min="379" max="379" width="14.85546875" bestFit="1" customWidth="1"/>
    <col min="380" max="380" width="22.42578125" bestFit="1" customWidth="1"/>
    <col min="381" max="381" width="14.85546875" bestFit="1" customWidth="1"/>
    <col min="382" max="382" width="22.42578125" bestFit="1" customWidth="1"/>
    <col min="383" max="383" width="14.85546875" bestFit="1" customWidth="1"/>
    <col min="384" max="384" width="22.42578125" bestFit="1" customWidth="1"/>
    <col min="385" max="385" width="14.85546875" bestFit="1" customWidth="1"/>
    <col min="386" max="386" width="22.42578125" bestFit="1" customWidth="1"/>
    <col min="387" max="387" width="14.85546875" bestFit="1" customWidth="1"/>
    <col min="388" max="388" width="22.42578125" bestFit="1" customWidth="1"/>
    <col min="389" max="389" width="14.85546875" bestFit="1" customWidth="1"/>
    <col min="390" max="390" width="22.42578125" bestFit="1" customWidth="1"/>
    <col min="391" max="391" width="14.85546875" bestFit="1" customWidth="1"/>
    <col min="392" max="392" width="22.42578125" bestFit="1" customWidth="1"/>
    <col min="393" max="393" width="14.85546875" bestFit="1" customWidth="1"/>
    <col min="394" max="394" width="22.42578125" bestFit="1" customWidth="1"/>
    <col min="395" max="395" width="14.85546875" bestFit="1" customWidth="1"/>
    <col min="396" max="396" width="22.42578125" bestFit="1" customWidth="1"/>
    <col min="397" max="397" width="14.85546875" bestFit="1" customWidth="1"/>
    <col min="398" max="398" width="22.42578125" bestFit="1" customWidth="1"/>
    <col min="399" max="399" width="14.85546875" bestFit="1" customWidth="1"/>
    <col min="400" max="400" width="22.42578125" bestFit="1" customWidth="1"/>
    <col min="401" max="401" width="14.85546875" bestFit="1" customWidth="1"/>
    <col min="402" max="402" width="22.42578125" bestFit="1" customWidth="1"/>
    <col min="403" max="403" width="14.85546875" bestFit="1" customWidth="1"/>
    <col min="404" max="404" width="22.42578125" bestFit="1" customWidth="1"/>
    <col min="405" max="405" width="14.85546875" bestFit="1" customWidth="1"/>
    <col min="406" max="406" width="22.42578125" bestFit="1" customWidth="1"/>
    <col min="407" max="407" width="14.85546875" bestFit="1" customWidth="1"/>
    <col min="408" max="408" width="22.42578125" bestFit="1" customWidth="1"/>
    <col min="409" max="409" width="14.85546875" bestFit="1" customWidth="1"/>
    <col min="410" max="410" width="22.42578125" bestFit="1" customWidth="1"/>
    <col min="411" max="411" width="14.85546875" bestFit="1" customWidth="1"/>
    <col min="412" max="412" width="22.42578125" bestFit="1" customWidth="1"/>
    <col min="413" max="413" width="14.85546875" bestFit="1" customWidth="1"/>
    <col min="414" max="414" width="22.42578125" bestFit="1" customWidth="1"/>
    <col min="415" max="415" width="14.85546875" bestFit="1" customWidth="1"/>
    <col min="416" max="416" width="22.42578125" bestFit="1" customWidth="1"/>
    <col min="417" max="417" width="14.85546875" bestFit="1" customWidth="1"/>
    <col min="418" max="418" width="22.42578125" bestFit="1" customWidth="1"/>
    <col min="419" max="419" width="14.85546875" bestFit="1" customWidth="1"/>
    <col min="420" max="420" width="22.42578125" bestFit="1" customWidth="1"/>
    <col min="421" max="421" width="14.85546875" bestFit="1" customWidth="1"/>
    <col min="422" max="422" width="22.42578125" bestFit="1" customWidth="1"/>
    <col min="423" max="423" width="14.85546875" bestFit="1" customWidth="1"/>
    <col min="424" max="424" width="22.42578125" bestFit="1" customWidth="1"/>
    <col min="425" max="425" width="14.85546875" bestFit="1" customWidth="1"/>
    <col min="426" max="426" width="22.42578125" bestFit="1" customWidth="1"/>
    <col min="427" max="427" width="14.85546875" bestFit="1" customWidth="1"/>
    <col min="428" max="428" width="22.42578125" bestFit="1" customWidth="1"/>
    <col min="429" max="429" width="14.85546875" bestFit="1" customWidth="1"/>
    <col min="430" max="430" width="22.42578125" bestFit="1" customWidth="1"/>
    <col min="431" max="431" width="14.85546875" bestFit="1" customWidth="1"/>
    <col min="432" max="432" width="22.42578125" bestFit="1" customWidth="1"/>
    <col min="433" max="433" width="14.85546875" bestFit="1" customWidth="1"/>
    <col min="434" max="434" width="22.42578125" bestFit="1" customWidth="1"/>
    <col min="435" max="435" width="14.85546875" bestFit="1" customWidth="1"/>
    <col min="436" max="436" width="22.42578125" bestFit="1" customWidth="1"/>
    <col min="437" max="437" width="14.85546875" bestFit="1" customWidth="1"/>
    <col min="438" max="438" width="22.42578125" bestFit="1" customWidth="1"/>
    <col min="439" max="439" width="14.85546875" bestFit="1" customWidth="1"/>
    <col min="440" max="440" width="22.42578125" bestFit="1" customWidth="1"/>
    <col min="441" max="441" width="14.85546875" bestFit="1" customWidth="1"/>
    <col min="442" max="442" width="22.42578125" bestFit="1" customWidth="1"/>
    <col min="443" max="443" width="14.85546875" bestFit="1" customWidth="1"/>
    <col min="444" max="444" width="22.42578125" bestFit="1" customWidth="1"/>
    <col min="445" max="445" width="14.85546875" bestFit="1" customWidth="1"/>
    <col min="446" max="446" width="22.42578125" bestFit="1" customWidth="1"/>
    <col min="447" max="447" width="14.85546875" bestFit="1" customWidth="1"/>
    <col min="448" max="448" width="22.42578125" bestFit="1" customWidth="1"/>
    <col min="449" max="449" width="14.85546875" bestFit="1" customWidth="1"/>
    <col min="450" max="450" width="22.42578125" bestFit="1" customWidth="1"/>
    <col min="451" max="451" width="14.85546875" bestFit="1" customWidth="1"/>
    <col min="452" max="452" width="22.42578125" bestFit="1" customWidth="1"/>
    <col min="453" max="453" width="14.85546875" bestFit="1" customWidth="1"/>
    <col min="454" max="454" width="22.42578125" bestFit="1" customWidth="1"/>
    <col min="455" max="455" width="14.85546875" bestFit="1" customWidth="1"/>
    <col min="456" max="456" width="22.42578125" bestFit="1" customWidth="1"/>
    <col min="457" max="457" width="14.85546875" bestFit="1" customWidth="1"/>
    <col min="458" max="458" width="22.42578125" bestFit="1" customWidth="1"/>
    <col min="459" max="459" width="14.85546875" bestFit="1" customWidth="1"/>
    <col min="460" max="460" width="22.42578125" bestFit="1" customWidth="1"/>
    <col min="461" max="461" width="14.85546875" bestFit="1" customWidth="1"/>
    <col min="462" max="462" width="22.42578125" bestFit="1" customWidth="1"/>
    <col min="463" max="463" width="14.85546875" bestFit="1" customWidth="1"/>
    <col min="464" max="464" width="22.42578125" bestFit="1" customWidth="1"/>
    <col min="465" max="465" width="14.85546875" bestFit="1" customWidth="1"/>
    <col min="466" max="466" width="22.42578125" bestFit="1" customWidth="1"/>
    <col min="467" max="467" width="14.85546875" bestFit="1" customWidth="1"/>
    <col min="468" max="468" width="22.42578125" bestFit="1" customWidth="1"/>
    <col min="469" max="469" width="14.85546875" bestFit="1" customWidth="1"/>
    <col min="470" max="470" width="22.42578125" bestFit="1" customWidth="1"/>
    <col min="471" max="471" width="14.85546875" bestFit="1" customWidth="1"/>
    <col min="472" max="472" width="22.42578125" bestFit="1" customWidth="1"/>
    <col min="473" max="473" width="14.85546875" bestFit="1" customWidth="1"/>
    <col min="474" max="474" width="22.42578125" bestFit="1" customWidth="1"/>
    <col min="475" max="475" width="14.85546875" bestFit="1" customWidth="1"/>
    <col min="476" max="476" width="22.42578125" bestFit="1" customWidth="1"/>
    <col min="477" max="477" width="14.85546875" bestFit="1" customWidth="1"/>
    <col min="478" max="478" width="22.42578125" bestFit="1" customWidth="1"/>
    <col min="479" max="479" width="14.85546875" bestFit="1" customWidth="1"/>
    <col min="480" max="480" width="22.42578125" bestFit="1" customWidth="1"/>
    <col min="481" max="481" width="14.85546875" bestFit="1" customWidth="1"/>
    <col min="482" max="482" width="22.42578125" bestFit="1" customWidth="1"/>
    <col min="483" max="483" width="14.85546875" bestFit="1" customWidth="1"/>
    <col min="484" max="484" width="22.42578125" bestFit="1" customWidth="1"/>
    <col min="485" max="485" width="14.85546875" bestFit="1" customWidth="1"/>
    <col min="486" max="486" width="22.42578125" bestFit="1" customWidth="1"/>
    <col min="487" max="487" width="14.85546875" bestFit="1" customWidth="1"/>
    <col min="488" max="488" width="22.42578125" bestFit="1" customWidth="1"/>
    <col min="489" max="489" width="14.85546875" bestFit="1" customWidth="1"/>
    <col min="490" max="490" width="22.42578125" bestFit="1" customWidth="1"/>
    <col min="491" max="491" width="14.85546875" bestFit="1" customWidth="1"/>
    <col min="492" max="492" width="22.42578125" bestFit="1" customWidth="1"/>
    <col min="493" max="493" width="14.85546875" bestFit="1" customWidth="1"/>
    <col min="494" max="494" width="22.42578125" bestFit="1" customWidth="1"/>
    <col min="495" max="495" width="14.85546875" bestFit="1" customWidth="1"/>
    <col min="496" max="496" width="22.42578125" bestFit="1" customWidth="1"/>
    <col min="497" max="497" width="14.85546875" bestFit="1" customWidth="1"/>
    <col min="498" max="498" width="22.42578125" bestFit="1" customWidth="1"/>
    <col min="499" max="499" width="14.85546875" bestFit="1" customWidth="1"/>
    <col min="500" max="500" width="22.42578125" bestFit="1" customWidth="1"/>
    <col min="501" max="501" width="14.85546875" bestFit="1" customWidth="1"/>
    <col min="502" max="502" width="22.42578125" bestFit="1" customWidth="1"/>
    <col min="503" max="503" width="14.85546875" bestFit="1" customWidth="1"/>
    <col min="504" max="504" width="22.42578125" bestFit="1" customWidth="1"/>
    <col min="505" max="505" width="19.7109375" bestFit="1" customWidth="1"/>
    <col min="506" max="506" width="27.28515625" bestFit="1" customWidth="1"/>
  </cols>
  <sheetData>
    <row r="1" spans="1:10" ht="22.5">
      <c r="A1" s="12" t="s">
        <v>571</v>
      </c>
      <c r="H1" s="12" t="s">
        <v>572</v>
      </c>
    </row>
    <row r="2" spans="1:10" ht="15.75" thickBot="1"/>
    <row r="3" spans="1:10" ht="15.75" thickBot="1">
      <c r="A3" t="s">
        <v>573</v>
      </c>
      <c r="B3" s="15" t="s">
        <v>536</v>
      </c>
      <c r="D3" s="19" t="s">
        <v>574</v>
      </c>
      <c r="E3" s="23" t="s">
        <v>575</v>
      </c>
      <c r="F3" s="24" t="s">
        <v>576</v>
      </c>
      <c r="H3" t="s">
        <v>2</v>
      </c>
      <c r="I3" t="s">
        <v>577</v>
      </c>
      <c r="J3" t="s">
        <v>578</v>
      </c>
    </row>
    <row r="4" spans="1:10" ht="15.75" thickBot="1">
      <c r="A4" t="s">
        <v>579</v>
      </c>
      <c r="B4" s="15">
        <f>SUM(Ventes[Prix_Vente])</f>
        <v>365519.74999999913</v>
      </c>
      <c r="D4" s="20" t="s">
        <v>511</v>
      </c>
      <c r="E4" s="44"/>
      <c r="F4" s="18"/>
      <c r="H4" t="s">
        <v>7</v>
      </c>
      <c r="I4">
        <f>COUNTIF(Tab_Clients[Gender],"Female")</f>
        <v>457</v>
      </c>
      <c r="J4" s="13">
        <f>+I4/B7</f>
        <v>0.45654345654345652</v>
      </c>
    </row>
    <row r="5" spans="1:10">
      <c r="A5" t="s">
        <v>580</v>
      </c>
      <c r="B5" s="15">
        <f>SUM(Ventes[Prix de Vente TTC])</f>
        <v>391736.29722299916</v>
      </c>
      <c r="D5" s="21" t="s">
        <v>581</v>
      </c>
      <c r="E5" s="45">
        <v>58</v>
      </c>
      <c r="F5" s="16">
        <v>980.67574799999988</v>
      </c>
      <c r="H5" t="s">
        <v>11</v>
      </c>
      <c r="I5">
        <f>COUNTIF(Tab_Clients[Gender],"Male")</f>
        <v>544</v>
      </c>
      <c r="J5" s="13">
        <f>+I5/B7</f>
        <v>0.54345654345654348</v>
      </c>
    </row>
    <row r="6" spans="1:10" ht="15.75" thickBot="1">
      <c r="A6" t="s">
        <v>582</v>
      </c>
      <c r="B6" s="15">
        <f>SUM(Ventes[Quantity])</f>
        <v>5509</v>
      </c>
      <c r="D6" s="22" t="s">
        <v>583</v>
      </c>
      <c r="E6" s="45">
        <v>246</v>
      </c>
      <c r="F6" s="16">
        <v>4118.4008279999998</v>
      </c>
    </row>
    <row r="7" spans="1:10" ht="15.75" thickBot="1">
      <c r="A7" t="s">
        <v>584</v>
      </c>
      <c r="B7" s="15">
        <f>COUNTA(Tab_Clients[ID_Client])</f>
        <v>1001</v>
      </c>
      <c r="D7" s="20" t="s">
        <v>513</v>
      </c>
      <c r="E7" s="45"/>
      <c r="F7" s="16"/>
      <c r="H7" s="9" t="s">
        <v>585</v>
      </c>
      <c r="I7" t="s">
        <v>586</v>
      </c>
    </row>
    <row r="8" spans="1:10">
      <c r="A8" t="s">
        <v>587</v>
      </c>
      <c r="B8" s="15">
        <f>'Paramètres-Composantes du prix'!B2</f>
        <v>0.25</v>
      </c>
      <c r="D8" s="21" t="s">
        <v>581</v>
      </c>
      <c r="E8" s="45">
        <v>271</v>
      </c>
      <c r="F8" s="16">
        <v>15665.125518000003</v>
      </c>
      <c r="H8" s="10" t="s">
        <v>7</v>
      </c>
      <c r="I8" s="14">
        <v>0.45500000000000002</v>
      </c>
    </row>
    <row r="9" spans="1:10" ht="15.75" thickBot="1">
      <c r="A9" t="s">
        <v>588</v>
      </c>
      <c r="B9" s="15">
        <f>'Paramètres-Composantes du prix'!B3</f>
        <v>0.02</v>
      </c>
      <c r="D9" s="22" t="s">
        <v>583</v>
      </c>
      <c r="E9" s="45">
        <v>1156</v>
      </c>
      <c r="F9" s="16">
        <v>66349.529918999993</v>
      </c>
      <c r="H9" s="10" t="s">
        <v>11</v>
      </c>
      <c r="I9" s="14">
        <v>0.54500000000000004</v>
      </c>
    </row>
    <row r="10" spans="1:10" ht="15.75" thickBot="1">
      <c r="D10" s="20" t="s">
        <v>510</v>
      </c>
      <c r="E10" s="45"/>
      <c r="F10" s="16"/>
      <c r="H10" s="10" t="s">
        <v>589</v>
      </c>
      <c r="I10" s="14">
        <v>1</v>
      </c>
    </row>
    <row r="11" spans="1:10">
      <c r="D11" s="21" t="s">
        <v>581</v>
      </c>
      <c r="E11" s="45">
        <v>244</v>
      </c>
      <c r="F11" s="16">
        <v>20070.543685500004</v>
      </c>
    </row>
    <row r="12" spans="1:10" ht="15.75" thickBot="1">
      <c r="D12" s="22" t="s">
        <v>583</v>
      </c>
      <c r="E12" s="45">
        <v>963</v>
      </c>
      <c r="F12" s="16">
        <v>77529.978949499957</v>
      </c>
    </row>
    <row r="13" spans="1:10" ht="15.75" thickBot="1">
      <c r="D13" s="20" t="s">
        <v>512</v>
      </c>
      <c r="E13" s="45"/>
      <c r="F13" s="16"/>
    </row>
    <row r="14" spans="1:10">
      <c r="D14" s="21" t="s">
        <v>581</v>
      </c>
      <c r="E14" s="45">
        <v>471</v>
      </c>
      <c r="F14" s="16">
        <v>36148.658427000009</v>
      </c>
    </row>
    <row r="15" spans="1:10" ht="15.75" thickBot="1">
      <c r="D15" s="22" t="s">
        <v>583</v>
      </c>
      <c r="E15" s="45">
        <v>1938</v>
      </c>
      <c r="F15" s="16">
        <v>153592.10487900014</v>
      </c>
    </row>
    <row r="16" spans="1:10" ht="15.75" thickBot="1">
      <c r="D16" s="20" t="s">
        <v>515</v>
      </c>
      <c r="E16" s="45"/>
      <c r="F16" s="16"/>
    </row>
    <row r="17" spans="1:10">
      <c r="D17" s="21" t="s">
        <v>581</v>
      </c>
      <c r="E17" s="45">
        <v>25</v>
      </c>
      <c r="F17" s="16">
        <v>2809.6740540000001</v>
      </c>
    </row>
    <row r="18" spans="1:10" ht="15.75" thickBot="1">
      <c r="D18" s="22" t="s">
        <v>583</v>
      </c>
      <c r="E18" s="45">
        <v>138</v>
      </c>
      <c r="F18" s="16">
        <v>14489.826615000002</v>
      </c>
    </row>
    <row r="19" spans="1:10" ht="15.75" thickBot="1">
      <c r="B19"/>
      <c r="D19" s="20" t="s">
        <v>590</v>
      </c>
      <c r="E19" s="46">
        <v>5510</v>
      </c>
      <c r="F19" s="17">
        <v>391754.51862299914</v>
      </c>
    </row>
    <row r="20" spans="1:10">
      <c r="B20"/>
    </row>
    <row r="21" spans="1:10">
      <c r="A21" s="9" t="s">
        <v>591</v>
      </c>
      <c r="B21" t="s" vm="1">
        <v>583</v>
      </c>
    </row>
    <row r="22" spans="1:10">
      <c r="B22"/>
      <c r="H22" t="s">
        <v>4</v>
      </c>
      <c r="I22" t="s">
        <v>578</v>
      </c>
      <c r="J22" t="s">
        <v>592</v>
      </c>
    </row>
    <row r="23" spans="1:10">
      <c r="A23" s="9" t="s">
        <v>574</v>
      </c>
      <c r="B23" t="s">
        <v>576</v>
      </c>
      <c r="H23" s="3" t="s">
        <v>12</v>
      </c>
      <c r="I23">
        <f>COUNTIF(Clients!E:E,H23)</f>
        <v>284</v>
      </c>
      <c r="J23" s="13">
        <f>+I23/$I$26</f>
        <v>0.28371628371628371</v>
      </c>
    </row>
    <row r="24" spans="1:10">
      <c r="A24" s="10" t="s">
        <v>511</v>
      </c>
      <c r="B24" s="11">
        <v>4118.4008279999998</v>
      </c>
      <c r="H24" s="4" t="s">
        <v>9</v>
      </c>
      <c r="I24">
        <f>COUNTIF(Clients!E:E,H24)</f>
        <v>324</v>
      </c>
      <c r="J24" s="13">
        <f t="shared" ref="J24:J25" si="0">+I24/$I$26</f>
        <v>0.32367632367632365</v>
      </c>
    </row>
    <row r="25" spans="1:10">
      <c r="A25" s="10" t="s">
        <v>515</v>
      </c>
      <c r="B25" s="11">
        <v>14489.826615000002</v>
      </c>
      <c r="H25" s="5" t="s">
        <v>15</v>
      </c>
      <c r="I25">
        <f>COUNTIF(Clients!E:E,H25)</f>
        <v>393</v>
      </c>
      <c r="J25" s="13">
        <f t="shared" si="0"/>
        <v>0.39260739260739258</v>
      </c>
    </row>
    <row r="26" spans="1:10">
      <c r="A26" s="10" t="s">
        <v>513</v>
      </c>
      <c r="B26" s="11">
        <v>66349.529918999993</v>
      </c>
      <c r="H26" t="s">
        <v>593</v>
      </c>
      <c r="I26">
        <f>SUM(I23:I25)</f>
        <v>1001</v>
      </c>
    </row>
    <row r="27" spans="1:10">
      <c r="A27" s="10" t="s">
        <v>510</v>
      </c>
      <c r="B27" s="11">
        <v>77529.978949499957</v>
      </c>
    </row>
    <row r="28" spans="1:10">
      <c r="A28" s="10" t="s">
        <v>512</v>
      </c>
      <c r="B28" s="11">
        <v>153592.10487900014</v>
      </c>
      <c r="H28" s="9" t="s">
        <v>585</v>
      </c>
      <c r="I28" t="s">
        <v>594</v>
      </c>
    </row>
    <row r="29" spans="1:10">
      <c r="A29" s="10" t="s">
        <v>590</v>
      </c>
      <c r="B29" s="11">
        <v>316079.84119049966</v>
      </c>
      <c r="H29" s="10" t="s">
        <v>12</v>
      </c>
      <c r="I29" s="14">
        <v>0.28499999999999998</v>
      </c>
    </row>
    <row r="30" spans="1:10">
      <c r="B30"/>
      <c r="H30" s="10" t="s">
        <v>9</v>
      </c>
      <c r="I30" s="14">
        <v>0.32100000000000001</v>
      </c>
    </row>
    <row r="31" spans="1:10">
      <c r="B31"/>
      <c r="H31" s="10" t="s">
        <v>15</v>
      </c>
      <c r="I31" s="14">
        <v>0.39400000000000002</v>
      </c>
    </row>
    <row r="32" spans="1:10">
      <c r="B32"/>
      <c r="H32" s="10" t="s">
        <v>589</v>
      </c>
      <c r="I32">
        <v>1</v>
      </c>
    </row>
    <row r="41" spans="2:2">
      <c r="B41"/>
    </row>
    <row r="42" spans="2:2">
      <c r="B42"/>
    </row>
    <row r="43" spans="2:2">
      <c r="B43"/>
    </row>
    <row r="44" spans="2:2">
      <c r="B44"/>
    </row>
    <row r="45" spans="2:2">
      <c r="B45"/>
    </row>
    <row r="46" spans="2:2">
      <c r="B46"/>
    </row>
    <row r="47" spans="2:2">
      <c r="B47"/>
    </row>
    <row r="48" spans="2:2">
      <c r="B48"/>
    </row>
    <row r="49" spans="2:2">
      <c r="B49"/>
    </row>
    <row r="50" spans="2:2">
      <c r="B50"/>
    </row>
    <row r="51" spans="2:2">
      <c r="B51"/>
    </row>
    <row r="52" spans="2:2">
      <c r="B52"/>
    </row>
    <row r="53" spans="2:2">
      <c r="B53"/>
    </row>
    <row r="54" spans="2:2">
      <c r="B54"/>
    </row>
    <row r="55" spans="2:2">
      <c r="B55"/>
    </row>
    <row r="56" spans="2:2">
      <c r="B56"/>
    </row>
    <row r="57" spans="2:2">
      <c r="B57"/>
    </row>
    <row r="58" spans="2:2">
      <c r="B58"/>
    </row>
    <row r="59" spans="2:2">
      <c r="B59"/>
    </row>
    <row r="60" spans="2:2">
      <c r="B60"/>
    </row>
    <row r="61" spans="2:2">
      <c r="B61"/>
    </row>
    <row r="62" spans="2:2">
      <c r="B62"/>
    </row>
    <row r="63" spans="2:2">
      <c r="B63"/>
    </row>
    <row r="64" spans="2:2">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5" spans="2:2">
      <c r="B85"/>
    </row>
    <row r="86" spans="2:2">
      <c r="B86"/>
    </row>
    <row r="87" spans="2:2">
      <c r="B87"/>
    </row>
    <row r="88" spans="2:2">
      <c r="B88"/>
    </row>
    <row r="89" spans="2:2">
      <c r="B89"/>
    </row>
    <row r="90" spans="2:2">
      <c r="B90"/>
    </row>
    <row r="91" spans="2:2">
      <c r="B91"/>
    </row>
    <row r="92" spans="2:2">
      <c r="B92"/>
    </row>
    <row r="93" spans="2:2">
      <c r="B93"/>
    </row>
    <row r="94" spans="2:2">
      <c r="B94"/>
    </row>
    <row r="95" spans="2:2">
      <c r="B95"/>
    </row>
    <row r="96" spans="2:2">
      <c r="B96"/>
    </row>
    <row r="97" spans="2:2">
      <c r="B97"/>
    </row>
    <row r="98" spans="2:2">
      <c r="B98"/>
    </row>
    <row r="99" spans="2:2">
      <c r="B99"/>
    </row>
    <row r="100" spans="2:2">
      <c r="B100"/>
    </row>
    <row r="101" spans="2:2">
      <c r="B101"/>
    </row>
    <row r="102" spans="2:2">
      <c r="B102"/>
    </row>
    <row r="103" spans="2:2">
      <c r="B103"/>
    </row>
    <row r="104" spans="2:2">
      <c r="B104"/>
    </row>
    <row r="105" spans="2:2">
      <c r="B105"/>
    </row>
    <row r="106" spans="2:2">
      <c r="B106"/>
    </row>
    <row r="107" spans="2:2">
      <c r="B107"/>
    </row>
    <row r="108" spans="2:2">
      <c r="B108"/>
    </row>
    <row r="109" spans="2:2">
      <c r="B109"/>
    </row>
    <row r="110" spans="2:2">
      <c r="B110"/>
    </row>
    <row r="111" spans="2:2">
      <c r="B111"/>
    </row>
    <row r="112" spans="2:2">
      <c r="B112"/>
    </row>
    <row r="113" spans="2:2">
      <c r="B113"/>
    </row>
    <row r="114" spans="2:2">
      <c r="B114"/>
    </row>
    <row r="115" spans="2:2">
      <c r="B115"/>
    </row>
    <row r="116" spans="2:2">
      <c r="B116"/>
    </row>
    <row r="117" spans="2:2">
      <c r="B117"/>
    </row>
    <row r="118" spans="2:2">
      <c r="B118"/>
    </row>
    <row r="119" spans="2:2">
      <c r="B119"/>
    </row>
    <row r="120" spans="2:2">
      <c r="B120"/>
    </row>
    <row r="121" spans="2:2">
      <c r="B121"/>
    </row>
    <row r="122" spans="2:2">
      <c r="B122"/>
    </row>
    <row r="123" spans="2:2">
      <c r="B123"/>
    </row>
    <row r="124" spans="2:2">
      <c r="B124"/>
    </row>
    <row r="125" spans="2:2">
      <c r="B125"/>
    </row>
    <row r="126" spans="2:2">
      <c r="B126"/>
    </row>
    <row r="127" spans="2:2">
      <c r="B127"/>
    </row>
    <row r="128" spans="2:2">
      <c r="B128"/>
    </row>
    <row r="129" spans="2:2">
      <c r="B129"/>
    </row>
    <row r="130" spans="2:2">
      <c r="B130"/>
    </row>
    <row r="131" spans="2:2">
      <c r="B131"/>
    </row>
    <row r="132" spans="2:2">
      <c r="B132"/>
    </row>
    <row r="133" spans="2:2">
      <c r="B133"/>
    </row>
    <row r="134" spans="2:2">
      <c r="B134"/>
    </row>
    <row r="135" spans="2:2">
      <c r="B135"/>
    </row>
    <row r="136" spans="2:2">
      <c r="B136"/>
    </row>
    <row r="137" spans="2:2">
      <c r="B137"/>
    </row>
    <row r="138" spans="2:2">
      <c r="B138"/>
    </row>
    <row r="139" spans="2:2">
      <c r="B139"/>
    </row>
    <row r="140" spans="2:2">
      <c r="B140"/>
    </row>
    <row r="141" spans="2:2">
      <c r="B141"/>
    </row>
    <row r="142" spans="2:2">
      <c r="B142"/>
    </row>
    <row r="143" spans="2:2">
      <c r="B143"/>
    </row>
    <row r="144" spans="2:2">
      <c r="B144"/>
    </row>
    <row r="145" spans="2:2">
      <c r="B145"/>
    </row>
    <row r="146" spans="2:2">
      <c r="B146"/>
    </row>
    <row r="147" spans="2:2">
      <c r="B147"/>
    </row>
    <row r="148" spans="2:2">
      <c r="B148"/>
    </row>
    <row r="149" spans="2:2">
      <c r="B149"/>
    </row>
    <row r="150" spans="2:2">
      <c r="B150"/>
    </row>
    <row r="151" spans="2:2">
      <c r="B151"/>
    </row>
    <row r="152" spans="2:2">
      <c r="B152"/>
    </row>
    <row r="153" spans="2:2">
      <c r="B153"/>
    </row>
    <row r="154" spans="2:2">
      <c r="B154"/>
    </row>
    <row r="155" spans="2:2">
      <c r="B155"/>
    </row>
    <row r="156" spans="2:2">
      <c r="B156"/>
    </row>
    <row r="157" spans="2:2">
      <c r="B157"/>
    </row>
    <row r="158" spans="2:2">
      <c r="B158"/>
    </row>
    <row r="159" spans="2:2">
      <c r="B159"/>
    </row>
    <row r="160" spans="2:2">
      <c r="B160"/>
    </row>
    <row r="161" spans="2:2">
      <c r="B161"/>
    </row>
    <row r="162" spans="2:2">
      <c r="B162"/>
    </row>
    <row r="163" spans="2:2">
      <c r="B163"/>
    </row>
    <row r="164" spans="2:2">
      <c r="B164"/>
    </row>
    <row r="165" spans="2:2">
      <c r="B165"/>
    </row>
    <row r="166" spans="2:2">
      <c r="B166"/>
    </row>
    <row r="167" spans="2:2">
      <c r="B167"/>
    </row>
    <row r="168" spans="2:2">
      <c r="B168"/>
    </row>
    <row r="169" spans="2:2">
      <c r="B169"/>
    </row>
    <row r="170" spans="2:2">
      <c r="B170"/>
    </row>
    <row r="171" spans="2:2">
      <c r="B171"/>
    </row>
    <row r="172" spans="2:2">
      <c r="B172"/>
    </row>
    <row r="173" spans="2:2">
      <c r="B173"/>
    </row>
    <row r="174" spans="2:2">
      <c r="B174"/>
    </row>
    <row r="175" spans="2:2">
      <c r="B175"/>
    </row>
    <row r="176" spans="2:2">
      <c r="B176"/>
    </row>
    <row r="177" spans="2:2">
      <c r="B177"/>
    </row>
    <row r="178" spans="2:2">
      <c r="B178"/>
    </row>
    <row r="179" spans="2:2">
      <c r="B179"/>
    </row>
    <row r="180" spans="2:2">
      <c r="B180"/>
    </row>
    <row r="181" spans="2:2">
      <c r="B181"/>
    </row>
    <row r="182" spans="2:2">
      <c r="B182"/>
    </row>
    <row r="183" spans="2:2">
      <c r="B183"/>
    </row>
    <row r="184" spans="2:2">
      <c r="B184"/>
    </row>
    <row r="185" spans="2:2">
      <c r="B185"/>
    </row>
    <row r="186" spans="2:2">
      <c r="B186"/>
    </row>
    <row r="187" spans="2:2">
      <c r="B187"/>
    </row>
    <row r="188" spans="2:2">
      <c r="B188"/>
    </row>
    <row r="189" spans="2:2">
      <c r="B189"/>
    </row>
    <row r="190" spans="2:2">
      <c r="B190"/>
    </row>
    <row r="191" spans="2:2">
      <c r="B191"/>
    </row>
    <row r="192" spans="2:2">
      <c r="B192"/>
    </row>
    <row r="193" spans="2:2">
      <c r="B193"/>
    </row>
    <row r="194" spans="2:2">
      <c r="B194"/>
    </row>
    <row r="195" spans="2:2">
      <c r="B195"/>
    </row>
    <row r="196" spans="2:2">
      <c r="B196"/>
    </row>
    <row r="197" spans="2:2">
      <c r="B197"/>
    </row>
    <row r="198" spans="2:2">
      <c r="B198"/>
    </row>
    <row r="199" spans="2:2">
      <c r="B199"/>
    </row>
    <row r="200" spans="2:2">
      <c r="B200"/>
    </row>
    <row r="201" spans="2:2">
      <c r="B201"/>
    </row>
    <row r="202" spans="2:2">
      <c r="B202"/>
    </row>
    <row r="203" spans="2:2">
      <c r="B203"/>
    </row>
    <row r="204" spans="2:2">
      <c r="B204"/>
    </row>
    <row r="205" spans="2:2">
      <c r="B205"/>
    </row>
    <row r="206" spans="2:2">
      <c r="B206"/>
    </row>
    <row r="207" spans="2:2">
      <c r="B207"/>
    </row>
    <row r="208" spans="2:2">
      <c r="B208"/>
    </row>
    <row r="209" spans="2:2">
      <c r="B209"/>
    </row>
    <row r="210" spans="2:2">
      <c r="B210"/>
    </row>
    <row r="211" spans="2:2">
      <c r="B211"/>
    </row>
    <row r="212" spans="2:2">
      <c r="B212"/>
    </row>
    <row r="213" spans="2:2">
      <c r="B213"/>
    </row>
    <row r="214" spans="2:2">
      <c r="B214"/>
    </row>
    <row r="215" spans="2:2">
      <c r="B215"/>
    </row>
    <row r="216" spans="2:2">
      <c r="B216"/>
    </row>
    <row r="217" spans="2:2">
      <c r="B217"/>
    </row>
    <row r="218" spans="2:2">
      <c r="B218"/>
    </row>
    <row r="219" spans="2:2">
      <c r="B219"/>
    </row>
    <row r="220" spans="2:2">
      <c r="B220"/>
    </row>
    <row r="221" spans="2:2">
      <c r="B221"/>
    </row>
    <row r="222" spans="2:2">
      <c r="B222"/>
    </row>
    <row r="223" spans="2:2">
      <c r="B223"/>
    </row>
    <row r="224" spans="2:2">
      <c r="B224"/>
    </row>
    <row r="225" spans="2:2">
      <c r="B225"/>
    </row>
    <row r="226" spans="2:2">
      <c r="B226"/>
    </row>
    <row r="227" spans="2:2">
      <c r="B227"/>
    </row>
    <row r="228" spans="2:2">
      <c r="B228"/>
    </row>
    <row r="229" spans="2:2">
      <c r="B229"/>
    </row>
    <row r="230" spans="2:2">
      <c r="B230"/>
    </row>
    <row r="231" spans="2:2">
      <c r="B231"/>
    </row>
    <row r="232" spans="2:2">
      <c r="B232"/>
    </row>
    <row r="233" spans="2:2">
      <c r="B233"/>
    </row>
    <row r="234" spans="2:2">
      <c r="B234"/>
    </row>
    <row r="235" spans="2:2">
      <c r="B235"/>
    </row>
    <row r="236" spans="2:2">
      <c r="B236"/>
    </row>
    <row r="237" spans="2:2">
      <c r="B237"/>
    </row>
    <row r="238" spans="2:2">
      <c r="B238"/>
    </row>
    <row r="239" spans="2:2">
      <c r="B239"/>
    </row>
    <row r="240" spans="2:2">
      <c r="B240"/>
    </row>
    <row r="241" spans="2:2">
      <c r="B241"/>
    </row>
    <row r="242" spans="2:2">
      <c r="B242"/>
    </row>
    <row r="243" spans="2:2">
      <c r="B243"/>
    </row>
    <row r="244" spans="2:2">
      <c r="B244"/>
    </row>
    <row r="245" spans="2:2">
      <c r="B245"/>
    </row>
    <row r="246" spans="2:2">
      <c r="B246"/>
    </row>
    <row r="247" spans="2:2">
      <c r="B247"/>
    </row>
    <row r="248" spans="2:2">
      <c r="B248"/>
    </row>
    <row r="249" spans="2:2">
      <c r="B249"/>
    </row>
    <row r="250" spans="2:2">
      <c r="B250"/>
    </row>
    <row r="251" spans="2:2">
      <c r="B251"/>
    </row>
    <row r="252" spans="2:2">
      <c r="B252"/>
    </row>
    <row r="253" spans="2:2">
      <c r="B253"/>
    </row>
    <row r="254" spans="2:2">
      <c r="B254"/>
    </row>
    <row r="255" spans="2:2">
      <c r="B255"/>
    </row>
    <row r="256" spans="2:2">
      <c r="B256"/>
    </row>
    <row r="257" spans="2:2">
      <c r="B257"/>
    </row>
    <row r="258" spans="2:2">
      <c r="B258"/>
    </row>
    <row r="259" spans="2:2">
      <c r="B259"/>
    </row>
    <row r="260" spans="2:2">
      <c r="B260"/>
    </row>
    <row r="261" spans="2:2">
      <c r="B261"/>
    </row>
    <row r="262" spans="2:2">
      <c r="B262"/>
    </row>
    <row r="263" spans="2:2">
      <c r="B263"/>
    </row>
    <row r="264" spans="2:2">
      <c r="B264"/>
    </row>
    <row r="265" spans="2:2">
      <c r="B265"/>
    </row>
    <row r="266" spans="2:2">
      <c r="B266"/>
    </row>
    <row r="267" spans="2:2">
      <c r="B267"/>
    </row>
    <row r="268" spans="2:2">
      <c r="B268"/>
    </row>
    <row r="269" spans="2:2">
      <c r="B269"/>
    </row>
    <row r="270" spans="2:2">
      <c r="B270"/>
    </row>
    <row r="271" spans="2:2">
      <c r="B271"/>
    </row>
    <row r="272" spans="2:2">
      <c r="B272"/>
    </row>
    <row r="273" spans="2:2">
      <c r="B273"/>
    </row>
    <row r="274" spans="2:2">
      <c r="B274"/>
    </row>
    <row r="275" spans="2:2">
      <c r="B275"/>
    </row>
    <row r="276" spans="2:2">
      <c r="B276"/>
    </row>
    <row r="277" spans="2:2">
      <c r="B277"/>
    </row>
    <row r="278" spans="2:2">
      <c r="B278"/>
    </row>
    <row r="279" spans="2:2">
      <c r="B279"/>
    </row>
    <row r="280" spans="2:2">
      <c r="B280"/>
    </row>
    <row r="281" spans="2:2">
      <c r="B281"/>
    </row>
    <row r="282" spans="2:2">
      <c r="B282"/>
    </row>
    <row r="283" spans="2:2">
      <c r="B283"/>
    </row>
    <row r="284" spans="2:2">
      <c r="B284"/>
    </row>
    <row r="285" spans="2:2">
      <c r="B285"/>
    </row>
    <row r="286" spans="2:2">
      <c r="B286"/>
    </row>
    <row r="287" spans="2:2">
      <c r="B287"/>
    </row>
    <row r="288" spans="2:2">
      <c r="B288"/>
    </row>
    <row r="289" spans="2:2">
      <c r="B289"/>
    </row>
    <row r="290" spans="2:2">
      <c r="B290"/>
    </row>
    <row r="291" spans="2:2">
      <c r="B291"/>
    </row>
    <row r="292" spans="2:2">
      <c r="B292"/>
    </row>
    <row r="293" spans="2:2">
      <c r="B293"/>
    </row>
  </sheetData>
  <pageMargins left="0.75" right="0.75" top="1" bottom="1" header="0.5" footer="0.5"/>
  <drawing r:id="rId5"/>
  <tableParts count="3">
    <tablePart r:id="rId6"/>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5E767-C8DE-4E37-8913-165B12AB87A4}">
  <dimension ref="F5:I11"/>
  <sheetViews>
    <sheetView topLeftCell="A7" workbookViewId="0">
      <selection activeCell="H37" sqref="H37"/>
    </sheetView>
  </sheetViews>
  <sheetFormatPr defaultColWidth="11.42578125" defaultRowHeight="15"/>
  <cols>
    <col min="1" max="1" width="12" bestFit="1" customWidth="1"/>
    <col min="2" max="2" width="16.140625" bestFit="1" customWidth="1"/>
    <col min="3" max="3" width="10.140625" bestFit="1" customWidth="1"/>
    <col min="4" max="4" width="16.85546875" bestFit="1" customWidth="1"/>
    <col min="5" max="5" width="12" bestFit="1" customWidth="1"/>
    <col min="6" max="6" width="21" bestFit="1" customWidth="1"/>
    <col min="7" max="7" width="12" bestFit="1" customWidth="1"/>
    <col min="8" max="8" width="16.140625" bestFit="1" customWidth="1"/>
    <col min="9" max="9" width="10.140625" bestFit="1" customWidth="1"/>
    <col min="10" max="14" width="12" bestFit="1" customWidth="1"/>
    <col min="15" max="15" width="12.5703125" bestFit="1" customWidth="1"/>
    <col min="16" max="25" width="23.85546875" bestFit="1" customWidth="1"/>
    <col min="26" max="26" width="12.5703125" bestFit="1" customWidth="1"/>
    <col min="27" max="737" width="23.85546875" bestFit="1" customWidth="1"/>
    <col min="738" max="738" width="12.5703125" bestFit="1" customWidth="1"/>
  </cols>
  <sheetData>
    <row r="5" spans="6:9">
      <c r="F5" s="9" t="s">
        <v>574</v>
      </c>
      <c r="G5" t="s">
        <v>595</v>
      </c>
      <c r="H5" t="s">
        <v>596</v>
      </c>
      <c r="I5" t="s">
        <v>597</v>
      </c>
    </row>
    <row r="6" spans="6:9">
      <c r="F6" s="10" t="s">
        <v>511</v>
      </c>
      <c r="G6">
        <v>5099.0765760000013</v>
      </c>
      <c r="H6">
        <v>304</v>
      </c>
      <c r="I6">
        <v>52</v>
      </c>
    </row>
    <row r="7" spans="6:9">
      <c r="F7" s="10" t="s">
        <v>513</v>
      </c>
      <c r="G7">
        <v>82014.655437000067</v>
      </c>
      <c r="H7">
        <v>1427</v>
      </c>
      <c r="I7">
        <v>193</v>
      </c>
    </row>
    <row r="8" spans="6:9">
      <c r="F8" s="10" t="s">
        <v>510</v>
      </c>
      <c r="G8">
        <v>97600.522634999899</v>
      </c>
      <c r="H8">
        <v>1207</v>
      </c>
      <c r="I8">
        <v>189</v>
      </c>
    </row>
    <row r="9" spans="6:9">
      <c r="F9" s="10" t="s">
        <v>512</v>
      </c>
      <c r="G9">
        <v>189740.76330600007</v>
      </c>
      <c r="H9">
        <v>2409</v>
      </c>
      <c r="I9">
        <v>317</v>
      </c>
    </row>
    <row r="10" spans="6:9">
      <c r="F10" s="10" t="s">
        <v>515</v>
      </c>
      <c r="G10">
        <v>17299.500669000001</v>
      </c>
      <c r="H10">
        <v>163</v>
      </c>
      <c r="I10">
        <v>31</v>
      </c>
    </row>
    <row r="11" spans="6:9">
      <c r="F11" s="10" t="s">
        <v>590</v>
      </c>
      <c r="G11">
        <v>391754.51862299914</v>
      </c>
      <c r="H11">
        <v>5510</v>
      </c>
      <c r="I11">
        <v>493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3EC2F-C73C-42BB-80D6-4B5D0300E8D7}">
  <sheetPr codeName="Feuil7"/>
  <dimension ref="A1:H2"/>
  <sheetViews>
    <sheetView workbookViewId="0"/>
  </sheetViews>
  <sheetFormatPr defaultColWidth="11.42578125" defaultRowHeight="15"/>
  <cols>
    <col min="1" max="1" width="15.7109375" bestFit="1" customWidth="1"/>
    <col min="2" max="2" width="10.42578125" bestFit="1" customWidth="1"/>
    <col min="3" max="3" width="16.5703125" bestFit="1" customWidth="1"/>
    <col min="4" max="4" width="10.42578125" bestFit="1" customWidth="1"/>
    <col min="5" max="5" width="12.5703125" bestFit="1" customWidth="1"/>
    <col min="6" max="6" width="9.42578125" bestFit="1" customWidth="1"/>
    <col min="7" max="7" width="12.85546875" bestFit="1" customWidth="1"/>
    <col min="8" max="8" width="23.28515625" bestFit="1" customWidth="1"/>
  </cols>
  <sheetData>
    <row r="1" spans="1:8" s="29" customFormat="1">
      <c r="A1" s="29" t="s">
        <v>598</v>
      </c>
      <c r="B1" s="29" t="s">
        <v>599</v>
      </c>
      <c r="C1" s="29" t="s">
        <v>544</v>
      </c>
      <c r="D1" s="29" t="s">
        <v>546</v>
      </c>
      <c r="E1" s="29" t="s">
        <v>548</v>
      </c>
      <c r="F1" s="29" t="s">
        <v>551</v>
      </c>
      <c r="G1" s="29" t="s">
        <v>553</v>
      </c>
      <c r="H1" s="29" t="s">
        <v>600</v>
      </c>
    </row>
    <row r="2" spans="1:8">
      <c r="A2" s="30">
        <v>46053.083553240744</v>
      </c>
      <c r="B2" t="s">
        <v>601</v>
      </c>
      <c r="C2">
        <v>1001</v>
      </c>
      <c r="D2">
        <v>17</v>
      </c>
      <c r="E2" t="s">
        <v>549</v>
      </c>
      <c r="F2">
        <v>13</v>
      </c>
      <c r="G2">
        <v>0</v>
      </c>
      <c r="H2" t="s">
        <v>602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64144E2B057F8E46A6A3F13CC8BF9F75" ma:contentTypeVersion="5" ma:contentTypeDescription="Create a new document." ma:contentTypeScope="" ma:versionID="72e83e07dbce398ec543c00d56878a57">
  <xsd:schema xmlns:xsd="http://www.w3.org/2001/XMLSchema" xmlns:xs="http://www.w3.org/2001/XMLSchema" xmlns:p="http://schemas.microsoft.com/office/2006/metadata/properties" xmlns:ns3="9ec188b6-0868-4042-b300-29f7e799cca5" targetNamespace="http://schemas.microsoft.com/office/2006/metadata/properties" ma:root="true" ma:fieldsID="4aed105245f5f1f00edd2d32e27c6345" ns3:_="">
    <xsd:import namespace="9ec188b6-0868-4042-b300-29f7e799cca5"/>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c188b6-0868-4042-b300-29f7e799cca5"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xml version="1.0" encoding="utf-8"?>
<?mso-contentType ?>
<FormTemplates xmlns="http://schemas.microsoft.com/sharepoint/v3/contenttype/forms">
  <Display>DocumentLibraryForm</Display>
  <Edit>DocumentLibraryForm</Edit>
  <New>DocumentLibraryForm</New>
</FormTemplates>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xml version="1.0" encoding="utf-8"?>
<p:properties xmlns:p="http://schemas.microsoft.com/office/2006/metadata/properties" xmlns:xsi="http://www.w3.org/2001/XMLSchema-instance" xmlns:pc="http://schemas.microsoft.com/office/infopath/2007/PartnerControls">
  <documentManagement>
    <_activity xmlns="9ec188b6-0868-4042-b300-29f7e799cca5" xsi:nil="true"/>
  </documentManagement>
</p:properties>
</file>

<file path=customXml/item30.xml>�� 
</file>

<file path=customXml/item31.xml>�� 
</file>

<file path=customXml/item32.xml>�� 
</file>

<file path=customXml/itemProps1.xml><?xml version="1.0" encoding="utf-8"?>
<ds:datastoreItem xmlns:ds="http://schemas.openxmlformats.org/officeDocument/2006/customXml" ds:itemID="{7EEAD402-3CED-4AAF-9B64-E38C4975EA10}"/>
</file>

<file path=customXml/itemProps2.xml><?xml version="1.0" encoding="utf-8"?>
<ds:datastoreItem xmlns:ds="http://schemas.openxmlformats.org/officeDocument/2006/customXml" ds:itemID="{02437A30-13C0-421C-BFFA-5C63D326565B}"/>
</file>

<file path=customXml/itemProps3.xml><?xml version="1.0" encoding="utf-8"?>
<ds:datastoreItem xmlns:ds="http://schemas.openxmlformats.org/officeDocument/2006/customXml" ds:itemID="{E43EA67C-CEBC-4732-8CFA-CB00BBF0D0B8}"/>
</file>

<file path=customXml/itemProps4.xml><?xml version="1.0" encoding="utf-8"?>
<ds:datastoreItem xmlns:ds="http://schemas.openxmlformats.org/officeDocument/2006/customXml" ds:itemID="{E5268111-C541-4C85-AEF9-5A34CE078BA7}"/>
</file>

<file path=customXml/itemProps5.xml><?xml version="1.0" encoding="utf-8"?>
<ds:datastoreItem xmlns:ds="http://schemas.openxmlformats.org/officeDocument/2006/customXml" ds:itemID="{E2183F5C-175D-40DD-9A73-49A57B892665}"/>
</file>

<file path=customXml/itemProps6.xml><?xml version="1.0" encoding="utf-8"?>
<ds:datastoreItem xmlns:ds="http://schemas.openxmlformats.org/officeDocument/2006/customXml" ds:itemID="{603E9E07-E64F-4C99-915F-C9C1B6ECDAF7}"/>
</file>

<file path=customXml/itemProps7.xml><?xml version="1.0" encoding="utf-8"?>
<ds:datastoreItem xmlns:ds="http://schemas.openxmlformats.org/officeDocument/2006/customXml" ds:itemID="{32480B65-C5AF-4184-AD88-F48D3F91B83A}"/>
</file>

<file path=customXml/itemProps8.xml><?xml version="1.0" encoding="utf-8"?>
<ds:datastoreItem xmlns:ds="http://schemas.openxmlformats.org/officeDocument/2006/customXml" ds:itemID="{EB0371F0-C4B1-4726-81A6-4BFAF95A0167}"/>
</file>

<file path=customXml/itemProps9.xml><?xml version="1.0" encoding="utf-8"?>
<ds:datastoreItem xmlns:ds="http://schemas.openxmlformats.org/officeDocument/2006/customXml" ds:itemID="{E7797D7C-67E8-443B-9AE1-1069DBBC12DE}"/>
</file>

<file path=customXml/itemProps10.xml><?xml version="1.0" encoding="utf-8"?>
<ds:datastoreItem xmlns:ds="http://schemas.openxmlformats.org/officeDocument/2006/customXml" ds:itemID="{46B22974-3425-48B1-979A-DFC323913AD5}"/>
</file>

<file path=customXml/itemProps11.xml><?xml version="1.0" encoding="utf-8"?>
<ds:datastoreItem xmlns:ds="http://schemas.openxmlformats.org/officeDocument/2006/customXml" ds:itemID="{A17E5B74-F1F6-4BD2-A06C-8703C13FAB13}"/>
</file>

<file path=customXml/itemProps12.xml><?xml version="1.0" encoding="utf-8"?>
<ds:datastoreItem xmlns:ds="http://schemas.openxmlformats.org/officeDocument/2006/customXml" ds:itemID="{66112768-0F6C-442B-A9AC-AC8E7F5055DF}"/>
</file>

<file path=customXml/itemProps13.xml><?xml version="1.0" encoding="utf-8"?>
<ds:datastoreItem xmlns:ds="http://schemas.openxmlformats.org/officeDocument/2006/customXml" ds:itemID="{947C640D-73FC-4FEE-A76F-C97DF5C4B033}"/>
</file>

<file path=customXml/itemProps14.xml><?xml version="1.0" encoding="utf-8"?>
<ds:datastoreItem xmlns:ds="http://schemas.openxmlformats.org/officeDocument/2006/customXml" ds:itemID="{B046811F-D55D-49B5-A00D-4FC715BFCCD2}"/>
</file>

<file path=customXml/itemProps15.xml><?xml version="1.0" encoding="utf-8"?>
<ds:datastoreItem xmlns:ds="http://schemas.openxmlformats.org/officeDocument/2006/customXml" ds:itemID="{DAD9A792-7058-4F87-B9C3-740FA8D09018}"/>
</file>

<file path=customXml/itemProps16.xml><?xml version="1.0" encoding="utf-8"?>
<ds:datastoreItem xmlns:ds="http://schemas.openxmlformats.org/officeDocument/2006/customXml" ds:itemID="{D5902E7C-3259-48B2-8DED-219AE7E4D863}"/>
</file>

<file path=customXml/itemProps17.xml><?xml version="1.0" encoding="utf-8"?>
<ds:datastoreItem xmlns:ds="http://schemas.openxmlformats.org/officeDocument/2006/customXml" ds:itemID="{FE0742E9-715B-4520-99F1-CA05F8CDA5A9}"/>
</file>

<file path=customXml/itemProps18.xml><?xml version="1.0" encoding="utf-8"?>
<ds:datastoreItem xmlns:ds="http://schemas.openxmlformats.org/officeDocument/2006/customXml" ds:itemID="{0DECB0E3-8E54-423C-A917-7589F6939289}"/>
</file>

<file path=customXml/itemProps19.xml><?xml version="1.0" encoding="utf-8"?>
<ds:datastoreItem xmlns:ds="http://schemas.openxmlformats.org/officeDocument/2006/customXml" ds:itemID="{9C71B020-F8AF-477F-B9D4-C89B563FF551}"/>
</file>

<file path=customXml/itemProps20.xml><?xml version="1.0" encoding="utf-8"?>
<ds:datastoreItem xmlns:ds="http://schemas.openxmlformats.org/officeDocument/2006/customXml" ds:itemID="{BF9ADCBE-6D99-43E4-9987-EAB7CA7C8608}"/>
</file>

<file path=customXml/itemProps21.xml><?xml version="1.0" encoding="utf-8"?>
<ds:datastoreItem xmlns:ds="http://schemas.openxmlformats.org/officeDocument/2006/customXml" ds:itemID="{8C68D722-3934-49B9-A4B8-3FD3D1801DC3}"/>
</file>

<file path=customXml/itemProps22.xml><?xml version="1.0" encoding="utf-8"?>
<ds:datastoreItem xmlns:ds="http://schemas.openxmlformats.org/officeDocument/2006/customXml" ds:itemID="{7830E75F-DECC-4EDF-9381-5CA0972CAA0B}"/>
</file>

<file path=customXml/itemProps23.xml><?xml version="1.0" encoding="utf-8"?>
<ds:datastoreItem xmlns:ds="http://schemas.openxmlformats.org/officeDocument/2006/customXml" ds:itemID="{FEE2B747-C310-4B80-837D-38DD31AF5DC5}"/>
</file>

<file path=customXml/itemProps24.xml><?xml version="1.0" encoding="utf-8"?>
<ds:datastoreItem xmlns:ds="http://schemas.openxmlformats.org/officeDocument/2006/customXml" ds:itemID="{1173D982-8442-4409-9DD7-D60A9D8F0783}"/>
</file>

<file path=customXml/itemProps25.xml><?xml version="1.0" encoding="utf-8"?>
<ds:datastoreItem xmlns:ds="http://schemas.openxmlformats.org/officeDocument/2006/customXml" ds:itemID="{146DE9D2-15C9-4E8A-85EF-1D75270BAAFB}"/>
</file>

<file path=customXml/itemProps26.xml><?xml version="1.0" encoding="utf-8"?>
<ds:datastoreItem xmlns:ds="http://schemas.openxmlformats.org/officeDocument/2006/customXml" ds:itemID="{6E425796-DB35-464B-A4B5-B4EC0A89CDA7}"/>
</file>

<file path=customXml/itemProps27.xml><?xml version="1.0" encoding="utf-8"?>
<ds:datastoreItem xmlns:ds="http://schemas.openxmlformats.org/officeDocument/2006/customXml" ds:itemID="{88DB0483-99FB-4ACC-B743-4D1A6E84F9BA}"/>
</file>

<file path=customXml/itemProps28.xml><?xml version="1.0" encoding="utf-8"?>
<ds:datastoreItem xmlns:ds="http://schemas.openxmlformats.org/officeDocument/2006/customXml" ds:itemID="{5BBDD0A6-DD08-4778-966A-F85E17459A44}"/>
</file>

<file path=customXml/itemProps29.xml><?xml version="1.0" encoding="utf-8"?>
<ds:datastoreItem xmlns:ds="http://schemas.openxmlformats.org/officeDocument/2006/customXml" ds:itemID="{739B9CD2-EC2F-4132-A2B9-2E4299CC0CCC}"/>
</file>

<file path=customXml/itemProps30.xml><?xml version="1.0" encoding="utf-8"?>
<ds:datastoreItem xmlns:ds="http://schemas.openxmlformats.org/officeDocument/2006/customXml" ds:itemID="{4CCACD67-2623-49E4-9B34-ECCF64CC0A42}"/>
</file>

<file path=customXml/itemProps31.xml><?xml version="1.0" encoding="utf-8"?>
<ds:datastoreItem xmlns:ds="http://schemas.openxmlformats.org/officeDocument/2006/customXml" ds:itemID="{FADFCBE6-09BE-4B22-A577-4850CF6DF395}"/>
</file>

<file path=customXml/itemProps32.xml><?xml version="1.0" encoding="utf-8"?>
<ds:datastoreItem xmlns:ds="http://schemas.openxmlformats.org/officeDocument/2006/customXml" ds:itemID="{3264BE69-B861-46C1-9295-D949B317180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
  <cp:revision/>
  <dcterms:created xsi:type="dcterms:W3CDTF">2025-12-16T07:52:32Z</dcterms:created>
  <dcterms:modified xsi:type="dcterms:W3CDTF">2026-03-15T15:23:14Z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0x01010064144E2B057F8E46A6A3F13CC8BF9F75</vt:lpwstr>
  </property>
</Properties>
</file>