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Desktop\Eng Química\3° Período\Métodos\"/>
    </mc:Choice>
  </mc:AlternateContent>
  <xr:revisionPtr revIDLastSave="0" documentId="13_ncr:1_{2158922E-43A9-4707-AA34-1C186CC7DA4E}" xr6:coauthVersionLast="41" xr6:coauthVersionMax="41" xr10:uidLastSave="{00000000-0000-0000-0000-000000000000}"/>
  <bookViews>
    <workbookView xWindow="-120" yWindow="-120" windowWidth="20730" windowHeight="11160" xr2:uid="{E1D1EB60-5052-46D2-9775-5F825BA8B28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5" i="1"/>
  <c r="H5" i="1"/>
  <c r="C5" i="1"/>
  <c r="F23" i="1"/>
  <c r="E23" i="1"/>
  <c r="E5" i="1" l="1"/>
  <c r="C23" i="1"/>
  <c r="D23" i="1"/>
  <c r="G23" i="1"/>
  <c r="D5" i="1"/>
  <c r="G5" i="1" s="1"/>
  <c r="C6" i="1" l="1"/>
  <c r="F5" i="1"/>
  <c r="F6" i="1" l="1"/>
  <c r="E6" i="1"/>
  <c r="H6" i="1" l="1"/>
  <c r="D6" i="1"/>
  <c r="G6" i="1" s="1"/>
  <c r="C7" i="1" s="1"/>
  <c r="B7" i="1" l="1"/>
  <c r="D7" i="1" s="1"/>
  <c r="F7" i="1"/>
  <c r="H7" i="1" l="1"/>
  <c r="E7" i="1"/>
  <c r="G7" i="1"/>
  <c r="C8" i="1" l="1"/>
  <c r="B8" i="1"/>
  <c r="F8" i="1" l="1"/>
  <c r="H8" i="1"/>
  <c r="E8" i="1"/>
  <c r="D8" i="1"/>
  <c r="G8" i="1" s="1"/>
  <c r="C9" i="1" l="1"/>
  <c r="B9" i="1"/>
  <c r="F9" i="1" l="1"/>
  <c r="H9" i="1"/>
  <c r="E9" i="1"/>
  <c r="D9" i="1"/>
  <c r="G9" i="1" s="1"/>
  <c r="B10" i="1" l="1"/>
  <c r="E10" i="1" s="1"/>
  <c r="C10" i="1"/>
  <c r="H10" i="1" s="1"/>
  <c r="D10" i="1" l="1"/>
  <c r="G10" i="1" s="1"/>
  <c r="C11" i="1" s="1"/>
  <c r="F10" i="1"/>
  <c r="B11" i="1" l="1"/>
  <c r="H11" i="1" s="1"/>
  <c r="F11" i="1"/>
  <c r="E11" i="1" l="1"/>
  <c r="D11" i="1"/>
  <c r="G11" i="1" s="1"/>
  <c r="B12" i="1" l="1"/>
  <c r="C12" i="1"/>
  <c r="F12" i="1" l="1"/>
  <c r="H12" i="1"/>
  <c r="E12" i="1"/>
  <c r="D12" i="1"/>
  <c r="G12" i="1" s="1"/>
  <c r="B13" i="1" l="1"/>
  <c r="C13" i="1"/>
  <c r="F13" i="1" l="1"/>
  <c r="H13" i="1"/>
  <c r="E13" i="1"/>
  <c r="D13" i="1"/>
  <c r="G13" i="1" s="1"/>
  <c r="B14" i="1" l="1"/>
  <c r="C14" i="1"/>
  <c r="F14" i="1" l="1"/>
  <c r="H14" i="1"/>
  <c r="E14" i="1"/>
  <c r="D14" i="1"/>
  <c r="G14" i="1" s="1"/>
  <c r="C15" i="1" l="1"/>
  <c r="B15" i="1"/>
  <c r="E15" i="1" s="1"/>
  <c r="F15" i="1" l="1"/>
  <c r="H15" i="1"/>
  <c r="D15" i="1"/>
  <c r="G15" i="1" s="1"/>
  <c r="C16" i="1" s="1"/>
  <c r="F16" i="1" l="1"/>
  <c r="B16" i="1"/>
  <c r="H16" i="1" s="1"/>
  <c r="D16" i="1" l="1"/>
  <c r="G16" i="1" s="1"/>
  <c r="E16" i="1"/>
  <c r="C17" i="1" l="1"/>
  <c r="B17" i="1"/>
  <c r="F17" i="1" l="1"/>
  <c r="H17" i="1"/>
  <c r="D17" i="1"/>
  <c r="G17" i="1" s="1"/>
  <c r="E17" i="1"/>
  <c r="C18" i="1" l="1"/>
  <c r="B18" i="1"/>
  <c r="E18" i="1" s="1"/>
  <c r="F18" i="1" l="1"/>
  <c r="H18" i="1"/>
  <c r="D18" i="1"/>
  <c r="G18" i="1" s="1"/>
  <c r="C19" i="1" s="1"/>
  <c r="F19" i="1" l="1"/>
  <c r="B19" i="1"/>
  <c r="H19" i="1" s="1"/>
  <c r="E19" i="1" l="1"/>
  <c r="D19" i="1"/>
  <c r="G19" i="1" s="1"/>
</calcChain>
</file>

<file path=xl/sharedStrings.xml><?xml version="1.0" encoding="utf-8"?>
<sst xmlns="http://schemas.openxmlformats.org/spreadsheetml/2006/main" count="17" uniqueCount="17">
  <si>
    <t>Método da bissecção</t>
  </si>
  <si>
    <t>k</t>
  </si>
  <si>
    <t>a</t>
  </si>
  <si>
    <t>b</t>
  </si>
  <si>
    <t>v</t>
  </si>
  <si>
    <t>f(v)</t>
  </si>
  <si>
    <t>xl</t>
  </si>
  <si>
    <t>xu</t>
  </si>
  <si>
    <t xml:space="preserve">f(xl) </t>
  </si>
  <si>
    <t>f(xu)</t>
  </si>
  <si>
    <t>R</t>
  </si>
  <si>
    <t>T</t>
  </si>
  <si>
    <t>p</t>
  </si>
  <si>
    <t>f(v)=((R*T)/(v-b)-(a)/(v*(v+b)*RAIZ(T))-p)</t>
  </si>
  <si>
    <t>Tc</t>
  </si>
  <si>
    <t>pc</t>
  </si>
  <si>
    <t>comprimento do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</si>
</sst>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0000"/>
    <numFmt numFmtId="165" formatCode="0.000000"/>
    <numFmt numFmtId="166" formatCode="0.0000"/>
    <numFmt numFmtId="167" formatCode="0.00000000"/>
    <numFmt numFmtId="168" formatCode="0.000000000"/>
    <numFmt numFmtId="169" formatCode="0.0000000000000000"/>
    <numFmt numFmtId="170" formatCode="0.00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0" fillId="0" borderId="0" xfId="1" applyNumberFormat="1" applyFont="1"/>
    <xf numFmtId="166" fontId="0" fillId="0" borderId="0" xfId="0" applyNumberFormat="1" applyAlignment="1">
      <alignment horizontal="center"/>
    </xf>
    <xf numFmtId="169" fontId="0" fillId="0" borderId="0" xfId="0" applyNumberFormat="1"/>
    <xf numFmtId="17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3A43-6E0C-40BB-8358-0FAB14C26FF8}">
  <dimension ref="A1:M37"/>
  <sheetViews>
    <sheetView tabSelected="1" topLeftCell="A2" workbookViewId="0">
      <selection activeCell="G4" sqref="G4"/>
    </sheetView>
  </sheetViews>
  <sheetFormatPr defaultRowHeight="15" x14ac:dyDescent="0.25"/>
  <cols>
    <col min="2" max="2" width="10.7109375" bestFit="1" customWidth="1"/>
    <col min="3" max="3" width="9.85546875" bestFit="1" customWidth="1"/>
    <col min="4" max="4" width="9.7109375" bestFit="1" customWidth="1"/>
    <col min="5" max="5" width="20.5703125" bestFit="1" customWidth="1"/>
    <col min="6" max="6" width="19.85546875" bestFit="1" customWidth="1"/>
    <col min="7" max="7" width="20.5703125" bestFit="1" customWidth="1"/>
    <col min="8" max="8" width="10.5703125" bestFit="1" customWidth="1"/>
    <col min="9" max="9" width="9.5703125" bestFit="1" customWidth="1"/>
    <col min="13" max="13" width="12.5703125" bestFit="1" customWidth="1"/>
  </cols>
  <sheetData>
    <row r="1" spans="1:13" x14ac:dyDescent="0.25">
      <c r="A1" s="2" t="s">
        <v>0</v>
      </c>
      <c r="B1" s="1"/>
    </row>
    <row r="2" spans="1:13" x14ac:dyDescent="0.25">
      <c r="A2" s="2" t="s">
        <v>13</v>
      </c>
      <c r="B2" s="2"/>
    </row>
    <row r="3" spans="1:13" x14ac:dyDescent="0.25">
      <c r="M3" s="7"/>
    </row>
    <row r="4" spans="1:13" x14ac:dyDescent="0.25">
      <c r="A4" s="1" t="s">
        <v>1</v>
      </c>
      <c r="B4" s="1" t="s">
        <v>6</v>
      </c>
      <c r="C4" s="1" t="s">
        <v>7</v>
      </c>
      <c r="D4" s="1" t="s">
        <v>4</v>
      </c>
      <c r="E4" s="1" t="s">
        <v>8</v>
      </c>
      <c r="F4" s="1" t="s">
        <v>9</v>
      </c>
      <c r="G4" s="1" t="s">
        <v>5</v>
      </c>
      <c r="H4" s="2" t="s">
        <v>16</v>
      </c>
      <c r="I4" s="1"/>
      <c r="M4" s="7"/>
    </row>
    <row r="5" spans="1:13" x14ac:dyDescent="0.25">
      <c r="A5">
        <v>0</v>
      </c>
      <c r="B5" s="3">
        <f>0.005</f>
        <v>5.0000000000000001E-3</v>
      </c>
      <c r="C5" s="8">
        <f>0.0027</f>
        <v>2.7000000000000001E-3</v>
      </c>
      <c r="D5" s="3">
        <f>(B5+C5)/2</f>
        <v>3.8500000000000001E-3</v>
      </c>
      <c r="E5" s="4">
        <f>(((C23*D23)/(B5-F23))-((E23)/(B5*(B5+F23)*SQRT(D23)))-G23)</f>
        <v>-52656.036305526883</v>
      </c>
      <c r="F5" s="4">
        <f>((C23*D23)/(C5-F23)-(E23)/(C5*(C5+F23)*SQRT(D23))-G23)</f>
        <v>4799.2906435636105</v>
      </c>
      <c r="G5" s="4">
        <f>((C23*D23)/(D5-F23)-(E23)/(D5*(D5+F23)*SQRT(D23))-G23)</f>
        <v>-45059.753561077334</v>
      </c>
      <c r="H5" s="6">
        <f>ABS(C5-B5)</f>
        <v>2.3E-3</v>
      </c>
      <c r="I5" s="4"/>
      <c r="M5" s="7"/>
    </row>
    <row r="6" spans="1:13" ht="14.25" customHeight="1" x14ac:dyDescent="0.25">
      <c r="A6">
        <v>1</v>
      </c>
      <c r="B6" s="3">
        <f>0.0029</f>
        <v>2.8999999999999998E-3</v>
      </c>
      <c r="C6" s="8">
        <f>IF(E5*G5 &gt;0,C5,D5)</f>
        <v>2.7000000000000001E-3</v>
      </c>
      <c r="D6" s="3">
        <f>(B6+C6)/2</f>
        <v>2.8E-3</v>
      </c>
      <c r="E6" s="4">
        <f>(((C24*D23)/(B6-F23))-((E23)/(B6*(B6+F23)*SQRT(D23)))-G23)</f>
        <v>-125865.47649730413</v>
      </c>
      <c r="F6" s="4">
        <f>((C23*D23)/(C6-F23)-(E23)/(C6*(C6+F23)*SQRT(D23))-G23)</f>
        <v>4799.2906435636105</v>
      </c>
      <c r="G6" s="4">
        <f>((C23*D23)/(D6-F23)-(E23)/(D6*(D6+F23)*SQRT(D23))-G23)</f>
        <v>-6078.2669759127966</v>
      </c>
      <c r="H6" s="6">
        <f t="shared" ref="H6:H19" si="0">ABS(C6-B6)</f>
        <v>1.9999999999999966E-4</v>
      </c>
      <c r="I6" s="4"/>
      <c r="M6" s="7"/>
    </row>
    <row r="7" spans="1:13" x14ac:dyDescent="0.25">
      <c r="A7">
        <v>2</v>
      </c>
      <c r="B7" s="3">
        <f t="shared" ref="B7:B19" si="1">IF(E6*G6&lt;0,B6,D6)</f>
        <v>2.8E-3</v>
      </c>
      <c r="C7" s="8">
        <f t="shared" ref="C7:C19" si="2">IF(E6*G6 &gt;0,C6,D6)</f>
        <v>2.7000000000000001E-3</v>
      </c>
      <c r="D7" s="3">
        <f t="shared" ref="D7:D19" si="3">(B7+C7)/2</f>
        <v>2.7499999999999998E-3</v>
      </c>
      <c r="E7" s="4">
        <f>(((C23*D23)/(B7-F23))-((E23)/(B7*(B7+F23)*SQRT(D23)))-G23)</f>
        <v>-6078.2669759127966</v>
      </c>
      <c r="F7" s="4">
        <f>((C23*D23)/(C7-F23)-(E23)/(C7*(C7+F23)*SQRT(D23))-G23)</f>
        <v>4799.2906435636105</v>
      </c>
      <c r="G7" s="4">
        <f>((C23*D23)/(D7-F23)-(E23)/(D7*(D7+F23)*SQRT(D23))-G23)</f>
        <v>-1011.5844683916657</v>
      </c>
      <c r="H7" s="6">
        <f t="shared" si="0"/>
        <v>9.9999999999999829E-5</v>
      </c>
      <c r="I7" s="4"/>
      <c r="M7" s="7"/>
    </row>
    <row r="8" spans="1:13" x14ac:dyDescent="0.25">
      <c r="A8">
        <v>3</v>
      </c>
      <c r="B8" s="3">
        <f t="shared" si="1"/>
        <v>2.7499999999999998E-3</v>
      </c>
      <c r="C8" s="8">
        <f t="shared" si="2"/>
        <v>2.7000000000000001E-3</v>
      </c>
      <c r="D8" s="3">
        <f t="shared" si="3"/>
        <v>2.725E-3</v>
      </c>
      <c r="E8" s="4">
        <f>(((C23*D23)/(B8-F23))-((E23)/(B8*(B8+F23)*SQRT(D23)))-G23)</f>
        <v>-1011.5844683916657</v>
      </c>
      <c r="F8" s="4">
        <f>((C23*D23)/(C8-F23)-(E23)/(C8*(C8+F23)*SQRT(D23))-G23)</f>
        <v>4799.2906435636105</v>
      </c>
      <c r="G8" s="4">
        <f>((C23*D23)/(D8-F23)-(E23)/(D8*(D8+F23)*SQRT(D23))-G23)</f>
        <v>1792.1353301125782</v>
      </c>
      <c r="H8" s="6">
        <f t="shared" si="0"/>
        <v>4.9999999999999697E-5</v>
      </c>
      <c r="I8" s="4"/>
      <c r="M8" s="7"/>
    </row>
    <row r="9" spans="1:13" x14ac:dyDescent="0.25">
      <c r="A9">
        <v>4</v>
      </c>
      <c r="B9" s="3">
        <f t="shared" si="1"/>
        <v>2.7499999999999998E-3</v>
      </c>
      <c r="C9" s="8">
        <f t="shared" si="2"/>
        <v>2.725E-3</v>
      </c>
      <c r="D9" s="3">
        <f t="shared" si="3"/>
        <v>2.7374999999999999E-3</v>
      </c>
      <c r="E9" s="4">
        <f>(((C23*D23)/(B9-F23))-((E23)/(B9*(B9+F23)*SQRT(D23)))-G23)</f>
        <v>-1011.5844683916657</v>
      </c>
      <c r="F9" s="4">
        <f>((C23*D23)/(C9-F23)-(E23)/(C9*(C9+F23)*SQRT(D23))-G23)</f>
        <v>1792.1353301125782</v>
      </c>
      <c r="G9" s="4">
        <f>((C23*D23)/(D9-F23)-(E23)/(D9*(D9+F23)*SQRT(D23))-G23)</f>
        <v>366.01226321054855</v>
      </c>
      <c r="H9" s="6">
        <f t="shared" si="0"/>
        <v>2.4999999999999849E-5</v>
      </c>
      <c r="I9" s="4"/>
      <c r="M9" s="7"/>
    </row>
    <row r="10" spans="1:13" x14ac:dyDescent="0.25">
      <c r="A10">
        <v>5</v>
      </c>
      <c r="B10" s="3">
        <f t="shared" si="1"/>
        <v>2.7499999999999998E-3</v>
      </c>
      <c r="C10" s="8">
        <f t="shared" si="2"/>
        <v>2.7374999999999999E-3</v>
      </c>
      <c r="D10" s="3">
        <f t="shared" si="3"/>
        <v>2.7437499999999997E-3</v>
      </c>
      <c r="E10" s="4">
        <f>(((C23*D23)/(B10-F23))-((E23)/(B10*(B10+F23)*SQRT(D23)))-G23)</f>
        <v>-1011.5844683916657</v>
      </c>
      <c r="F10" s="4">
        <f>((C23*D23)/(C10-F23)-(E23)/(C10*(C10+F23)*SQRT(D23))-G23)</f>
        <v>366.01226321054855</v>
      </c>
      <c r="G10" s="4">
        <f>((C23*D23)/(D10-F23)-(E23)/(D10*(D10+F23)*SQRT(D23))-G23)</f>
        <v>-328.71352026575187</v>
      </c>
      <c r="H10" s="6">
        <f t="shared" si="0"/>
        <v>1.2499999999999924E-5</v>
      </c>
      <c r="I10" s="4"/>
      <c r="M10" s="7"/>
    </row>
    <row r="11" spans="1:13" x14ac:dyDescent="0.25">
      <c r="A11">
        <v>6</v>
      </c>
      <c r="B11" s="3">
        <f t="shared" si="1"/>
        <v>2.7437499999999997E-3</v>
      </c>
      <c r="C11" s="8">
        <f t="shared" si="2"/>
        <v>2.7374999999999999E-3</v>
      </c>
      <c r="D11" s="3">
        <f t="shared" si="3"/>
        <v>2.740625E-3</v>
      </c>
      <c r="E11" s="4">
        <f>(((C23*D23)/(B11-F23))-((E23)/(B11*(B11+F23)*SQRT(D23)))-G23)</f>
        <v>-328.71352026575187</v>
      </c>
      <c r="F11" s="4">
        <f>((C23*D23)/(C11-F23)-(E23)/(C11*(C11+F23)*SQRT(D23))-G23)</f>
        <v>366.01226321054855</v>
      </c>
      <c r="G11" s="4">
        <f>((C23*D23)/(D11-F23)-(E23)/(D11*(D11+F23)*SQRT(D23))-G23)</f>
        <v>17.150535638007568</v>
      </c>
      <c r="H11" s="6">
        <f t="shared" si="0"/>
        <v>6.2499999999997453E-6</v>
      </c>
      <c r="I11" s="4"/>
      <c r="M11" s="7"/>
    </row>
    <row r="12" spans="1:13" x14ac:dyDescent="0.25">
      <c r="A12">
        <v>7</v>
      </c>
      <c r="B12" s="3">
        <f t="shared" si="1"/>
        <v>2.7437499999999997E-3</v>
      </c>
      <c r="C12" s="8">
        <f t="shared" si="2"/>
        <v>2.740625E-3</v>
      </c>
      <c r="D12" s="3">
        <f t="shared" si="3"/>
        <v>2.7421874999999998E-3</v>
      </c>
      <c r="E12" s="4">
        <f>(((C23*D23)/(B12-F23))-((E23)/(B12*(B12+F23)*SQRT(D23)))-G23)</f>
        <v>-328.71352026575187</v>
      </c>
      <c r="F12" s="4">
        <f>((C23*D23)/(C12-F23)-(E23)/(C12*(C12+F23)*SQRT(D23))-G23)</f>
        <v>17.150535638007568</v>
      </c>
      <c r="G12" s="4">
        <f>((C23*D23)/(D12-F23)-(E23)/(D12*(D12+F23)*SQRT(D23))-G23)</f>
        <v>-156.1540592735837</v>
      </c>
      <c r="H12" s="6">
        <f t="shared" si="0"/>
        <v>3.1249999999996558E-6</v>
      </c>
      <c r="I12" s="4"/>
      <c r="M12" s="7"/>
    </row>
    <row r="13" spans="1:13" x14ac:dyDescent="0.25">
      <c r="A13">
        <v>8</v>
      </c>
      <c r="B13" s="3">
        <f t="shared" si="1"/>
        <v>2.7421874999999998E-3</v>
      </c>
      <c r="C13" s="8">
        <f t="shared" si="2"/>
        <v>2.740625E-3</v>
      </c>
      <c r="D13" s="3">
        <f t="shared" si="3"/>
        <v>2.7414062499999999E-3</v>
      </c>
      <c r="E13" s="4">
        <f>(((C23*D23)/(B13-F23))-((E23)/(B13*(B13+F23)*SQRT(D23)))-G23)</f>
        <v>-156.1540592735837</v>
      </c>
      <c r="F13" s="4">
        <f>((C23*D23)/(C13-F23)-(E23)/(C13*(C13+F23)*SQRT(D23))-G23)</f>
        <v>17.150535638007568</v>
      </c>
      <c r="G13" s="4">
        <f>((C23*D23)/(D13-F23)-(E23)/(D13*(D13+F23)*SQRT(D23))-G23)</f>
        <v>-69.595170088039595</v>
      </c>
      <c r="H13" s="6">
        <f t="shared" si="0"/>
        <v>1.5624999999998279E-6</v>
      </c>
      <c r="I13" s="4"/>
      <c r="M13" s="7"/>
    </row>
    <row r="14" spans="1:13" x14ac:dyDescent="0.25">
      <c r="A14">
        <v>9</v>
      </c>
      <c r="B14" s="3">
        <f t="shared" si="1"/>
        <v>2.7414062499999999E-3</v>
      </c>
      <c r="C14" s="8">
        <f t="shared" si="2"/>
        <v>2.740625E-3</v>
      </c>
      <c r="D14" s="3">
        <f t="shared" si="3"/>
        <v>2.741015625E-3</v>
      </c>
      <c r="E14" s="4">
        <f>(((C23*D23)/(B14-F23))-((E23)/(B14*(B14+F23)*SQRT(D23)))-G23)</f>
        <v>-69.595170088039595</v>
      </c>
      <c r="F14" s="4">
        <f>((C23*D23)/(C14-F23)-(E23)/(C14*(C14+F23)*SQRT(D23))-G23)</f>
        <v>17.150535638007568</v>
      </c>
      <c r="G14" s="4">
        <f>((C23*D23)/(D14-F23)-(E23)/(D14*(D14+F23)*SQRT(D23))-G23)</f>
        <v>-26.245702715168591</v>
      </c>
      <c r="H14" s="6">
        <f t="shared" si="0"/>
        <v>7.8124999999991396E-7</v>
      </c>
      <c r="I14" s="4"/>
      <c r="M14" s="7"/>
    </row>
    <row r="15" spans="1:13" x14ac:dyDescent="0.25">
      <c r="A15">
        <v>10</v>
      </c>
      <c r="B15" s="3">
        <f t="shared" si="1"/>
        <v>2.741015625E-3</v>
      </c>
      <c r="C15" s="8">
        <f t="shared" si="2"/>
        <v>2.740625E-3</v>
      </c>
      <c r="D15" s="3">
        <f t="shared" si="3"/>
        <v>2.7408203125E-3</v>
      </c>
      <c r="E15" s="4">
        <f>(((C23*D23)/(B15-F23))-((E23)/(B15*(B15+F23)*SQRT(D23)))-G23)</f>
        <v>-26.245702715168591</v>
      </c>
      <c r="F15" s="4">
        <f>((C23*D23)/(C15-F23)-(E23)/(C15*(C15+F23)*SQRT(D23))-G23)</f>
        <v>17.150535638007568</v>
      </c>
      <c r="G15" s="4">
        <f>((C23*D23)/(D15-F23)-(E23)/(D15*(D15+F23)*SQRT(D23))-G23)</f>
        <v>-4.5534340955928201</v>
      </c>
      <c r="H15" s="6">
        <f t="shared" si="0"/>
        <v>3.9062499999995698E-7</v>
      </c>
      <c r="I15" s="4"/>
      <c r="M15" s="7"/>
    </row>
    <row r="16" spans="1:13" x14ac:dyDescent="0.25">
      <c r="A16">
        <v>11</v>
      </c>
      <c r="B16" s="3">
        <f t="shared" si="1"/>
        <v>2.7408203125E-3</v>
      </c>
      <c r="C16" s="8">
        <f t="shared" si="2"/>
        <v>2.740625E-3</v>
      </c>
      <c r="D16" s="3">
        <f t="shared" si="3"/>
        <v>2.7407226562499998E-3</v>
      </c>
      <c r="E16" s="4">
        <f>(((C23*D23)/(B16-F23))-((E23)/(B16*(B16+F23)*SQRT(D23)))-G23)</f>
        <v>-4.5534340955928201</v>
      </c>
      <c r="F16" s="4">
        <f>((C23*D23)/(C16-F23)-(E23)/(C16*(C16+F23)*SQRT(D23))-G23)</f>
        <v>17.150535638007568</v>
      </c>
      <c r="G16" s="4">
        <f>((C23*D23)/(D16-F23)-(E23)/(D16*(D16+F23)*SQRT(D23))-G23)</f>
        <v>6.2970876085164491</v>
      </c>
      <c r="H16" s="6">
        <f t="shared" si="0"/>
        <v>1.9531249999997849E-7</v>
      </c>
      <c r="I16" s="4"/>
      <c r="M16" s="7"/>
    </row>
    <row r="17" spans="1:13" x14ac:dyDescent="0.25">
      <c r="A17">
        <v>12</v>
      </c>
      <c r="B17" s="3">
        <f t="shared" si="1"/>
        <v>2.7408203125E-3</v>
      </c>
      <c r="C17" s="8">
        <f t="shared" si="2"/>
        <v>2.7407226562499998E-3</v>
      </c>
      <c r="D17" s="3">
        <f t="shared" si="3"/>
        <v>2.7407714843749997E-3</v>
      </c>
      <c r="E17" s="4">
        <f>(((C23*D23)/(B17-F23))-((E23)/(B17*(B17+F23)*SQRT(D23)))-G23)</f>
        <v>-4.5534340955928201</v>
      </c>
      <c r="F17" s="4">
        <f>((C23*D23)/(C17-F23)-(E23)/(C17*(C17+F23)*SQRT(D23))-G23)</f>
        <v>6.2970876085164491</v>
      </c>
      <c r="G17" s="4">
        <f>((C23*D23)/(D17-F23)-(E23)/(D17*(D17+F23)*SQRT(D23))-G23)</f>
        <v>0.87146103125996888</v>
      </c>
      <c r="H17" s="6">
        <f t="shared" si="0"/>
        <v>9.7656250000206085E-8</v>
      </c>
      <c r="I17" s="4"/>
      <c r="M17" s="7"/>
    </row>
    <row r="18" spans="1:13" x14ac:dyDescent="0.25">
      <c r="A18">
        <v>13</v>
      </c>
      <c r="B18" s="3">
        <f t="shared" si="1"/>
        <v>2.7408203125E-3</v>
      </c>
      <c r="C18" s="8">
        <f t="shared" si="2"/>
        <v>2.7407714843749997E-3</v>
      </c>
      <c r="D18" s="3">
        <f t="shared" si="3"/>
        <v>2.7407958984374996E-3</v>
      </c>
      <c r="E18" s="4">
        <f>(((C23*D23)/(B18-F23))-((E23)/(B18*(B18+F23)*SQRT(D23)))-G23)</f>
        <v>-4.5534340955928201</v>
      </c>
      <c r="F18" s="4">
        <f>((C23*D23)/(C18-F23)-(E23)/(C18*(C18+F23)*SQRT(D23))-G23)</f>
        <v>0.87146103125996888</v>
      </c>
      <c r="G18" s="4">
        <f>((C23*D23)/(D23-F23)-(E23)/(D18*(D18+F23)*SQRT(D23))-G23)</f>
        <v>-131627.67900056136</v>
      </c>
      <c r="H18" s="6">
        <f t="shared" si="0"/>
        <v>4.8828125000319883E-8</v>
      </c>
      <c r="I18" s="4"/>
      <c r="M18" s="7"/>
    </row>
    <row r="19" spans="1:13" x14ac:dyDescent="0.25">
      <c r="A19">
        <v>14</v>
      </c>
      <c r="B19" s="3">
        <f t="shared" si="1"/>
        <v>2.7407958984374996E-3</v>
      </c>
      <c r="C19" s="8">
        <f t="shared" si="2"/>
        <v>2.7407714843749997E-3</v>
      </c>
      <c r="D19" s="3">
        <f t="shared" si="3"/>
        <v>2.7407836914062496E-3</v>
      </c>
      <c r="E19" s="4">
        <f>(((C23*D23)/(B19-F23))-((E23)/(B19*(B19+F23)*SQRT(D23)))-G23)</f>
        <v>-1.8410779552796157</v>
      </c>
      <c r="F19" s="4">
        <f>((C23*D23)/(C19-F23)-(E23)/(C19*(C19+F23)*SQRT(D23))-G23)</f>
        <v>0.87146103125996888</v>
      </c>
      <c r="G19" s="4">
        <f>((C23*D23)/(D23-F23)-(E23)/(D19*(D19+F23)*SQRT(D23))-G23)</f>
        <v>-131628.15243399868</v>
      </c>
      <c r="H19" s="6">
        <f t="shared" si="0"/>
        <v>2.4414062499943101E-8</v>
      </c>
      <c r="I19" s="4"/>
      <c r="M19" s="7"/>
    </row>
    <row r="20" spans="1:13" x14ac:dyDescent="0.25">
      <c r="B20" s="5"/>
      <c r="H20" s="5"/>
      <c r="I20" s="5"/>
      <c r="M20" s="7"/>
    </row>
    <row r="21" spans="1:13" x14ac:dyDescent="0.25">
      <c r="B21" s="5"/>
      <c r="H21" s="5"/>
      <c r="I21" s="5"/>
      <c r="M21" s="7"/>
    </row>
    <row r="22" spans="1:13" x14ac:dyDescent="0.25">
      <c r="B22" s="5"/>
      <c r="C22" s="1" t="s">
        <v>10</v>
      </c>
      <c r="D22" s="1" t="s">
        <v>11</v>
      </c>
      <c r="E22" s="1" t="s">
        <v>2</v>
      </c>
      <c r="F22" s="1" t="s">
        <v>3</v>
      </c>
      <c r="G22" s="1" t="s">
        <v>12</v>
      </c>
      <c r="H22" s="9" t="s">
        <v>14</v>
      </c>
      <c r="I22" s="9" t="s">
        <v>15</v>
      </c>
    </row>
    <row r="23" spans="1:13" x14ac:dyDescent="0.25">
      <c r="B23" s="5"/>
      <c r="C23">
        <f>0.518</f>
        <v>0.51800000000000002</v>
      </c>
      <c r="D23">
        <f>223.15</f>
        <v>223.15</v>
      </c>
      <c r="E23" s="10">
        <f>0.427*(C23)^2*((H23)^2.5/I23)</f>
        <v>12.557783197403012</v>
      </c>
      <c r="F23" s="11">
        <f>0.0866*C23*(H23/I23)</f>
        <v>1.8626153913043476E-3</v>
      </c>
      <c r="G23">
        <f>65000</f>
        <v>65000</v>
      </c>
      <c r="H23" s="5">
        <v>191</v>
      </c>
      <c r="I23" s="5">
        <v>4600</v>
      </c>
    </row>
    <row r="24" spans="1:13" x14ac:dyDescent="0.25">
      <c r="B24" s="5"/>
      <c r="F24" s="7"/>
      <c r="H24" s="5"/>
      <c r="I24" s="5"/>
    </row>
    <row r="25" spans="1:13" x14ac:dyDescent="0.25">
      <c r="B25" s="5"/>
      <c r="F25" s="7"/>
      <c r="H25" s="5"/>
      <c r="I25" s="5"/>
    </row>
    <row r="26" spans="1:13" x14ac:dyDescent="0.25">
      <c r="B26" s="3"/>
      <c r="F26" s="7"/>
      <c r="H26" s="3"/>
    </row>
    <row r="27" spans="1:13" x14ac:dyDescent="0.25">
      <c r="B27" s="3"/>
      <c r="F27" s="7"/>
      <c r="H27" s="3"/>
    </row>
    <row r="28" spans="1:13" x14ac:dyDescent="0.25">
      <c r="B28" s="3"/>
      <c r="F28" s="7"/>
      <c r="H28" s="3"/>
    </row>
    <row r="29" spans="1:13" x14ac:dyDescent="0.25">
      <c r="B29" s="3"/>
      <c r="F29" s="7"/>
      <c r="H29" s="3"/>
    </row>
    <row r="30" spans="1:13" x14ac:dyDescent="0.25">
      <c r="B30" s="3"/>
      <c r="F30" s="7"/>
      <c r="H30" s="3"/>
    </row>
    <row r="31" spans="1:13" x14ac:dyDescent="0.25">
      <c r="B31" s="3"/>
      <c r="F31" s="7"/>
      <c r="H31" s="3"/>
    </row>
    <row r="32" spans="1:13" x14ac:dyDescent="0.25">
      <c r="B32" s="3"/>
      <c r="F32" s="7"/>
      <c r="H32" s="3"/>
    </row>
    <row r="33" spans="2:8" x14ac:dyDescent="0.25">
      <c r="B33" s="3"/>
      <c r="F33" s="7"/>
      <c r="H33" s="3"/>
    </row>
    <row r="34" spans="2:8" x14ac:dyDescent="0.25">
      <c r="B34" s="3"/>
      <c r="F34" s="7"/>
      <c r="H34" s="3"/>
    </row>
    <row r="35" spans="2:8" x14ac:dyDescent="0.25">
      <c r="B35" s="3"/>
      <c r="F35" s="7"/>
      <c r="H35" s="3"/>
    </row>
    <row r="36" spans="2:8" x14ac:dyDescent="0.25">
      <c r="B36" s="3"/>
      <c r="F36" s="7"/>
      <c r="H36" s="3"/>
    </row>
    <row r="37" spans="2:8" x14ac:dyDescent="0.25">
      <c r="B37" s="3"/>
      <c r="F37" s="7"/>
      <c r="H3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2019-03-19T00:05:52Z</dcterms:created>
  <dcterms:modified xsi:type="dcterms:W3CDTF">2019-03-20T12:13:37Z</dcterms:modified>
</cp:coreProperties>
</file>