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kastemma/Dropbox/Documents dropbox/Work/Research/Projects/Teeth/Shark/Data/"/>
    </mc:Choice>
  </mc:AlternateContent>
  <xr:revisionPtr revIDLastSave="0" documentId="13_ncr:1_{82704BFD-B374-6242-A431-2455C369BDD4}" xr6:coauthVersionLast="46" xr6:coauthVersionMax="46" xr10:uidLastSave="{00000000-0000-0000-0000-000000000000}"/>
  <bookViews>
    <workbookView xWindow="34740" yWindow="-3140" windowWidth="30340" windowHeight="20280" activeTab="3" xr2:uid="{481A6CAA-3347-C244-AC47-8F8D39861A85}"/>
  </bookViews>
  <sheets>
    <sheet name="description" sheetId="4" r:id="rId1"/>
    <sheet name="data" sheetId="1" r:id="rId2"/>
    <sheet name="citations" sheetId="3" r:id="rId3"/>
    <sheet name="classification" sheetId="2" r:id="rId4"/>
  </sheets>
  <definedNames>
    <definedName name="_xlnm._FilterDatabase" localSheetId="2" hidden="1">citations!$A$1:$I$63</definedName>
    <definedName name="_xlnm._FilterDatabase" localSheetId="1" hidden="1">data!$A$1:$AR$1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68" i="1" l="1"/>
  <c r="AJ13" i="1"/>
  <c r="AJ226" i="1"/>
  <c r="AJ225" i="1"/>
  <c r="AJ224" i="1"/>
  <c r="AJ223" i="1"/>
  <c r="AJ222" i="1"/>
  <c r="AJ221" i="1"/>
  <c r="AJ83" i="1"/>
  <c r="AJ82" i="1"/>
  <c r="AJ81" i="1"/>
  <c r="AJ80" i="1"/>
  <c r="AJ301" i="1"/>
  <c r="AJ300" i="1"/>
  <c r="AI168" i="1"/>
  <c r="AI13" i="1"/>
  <c r="AI226" i="1"/>
  <c r="AI225" i="1"/>
  <c r="AI224" i="1"/>
  <c r="AI223" i="1"/>
  <c r="AI222" i="1"/>
  <c r="AI221" i="1"/>
  <c r="AI83" i="1"/>
  <c r="AI82" i="1"/>
  <c r="AI81" i="1"/>
  <c r="AI80" i="1"/>
  <c r="AI301" i="1"/>
  <c r="AI300" i="1"/>
  <c r="AH168" i="1"/>
  <c r="AH13" i="1"/>
  <c r="AH226" i="1"/>
  <c r="AH225" i="1"/>
  <c r="AH224" i="1"/>
  <c r="AH223" i="1"/>
  <c r="AH222" i="1"/>
  <c r="AH221" i="1"/>
  <c r="AH83" i="1"/>
  <c r="AH82" i="1"/>
  <c r="AH81" i="1"/>
  <c r="AH80" i="1"/>
  <c r="AH301" i="1"/>
  <c r="AH300" i="1"/>
  <c r="AG168" i="1"/>
  <c r="AG13" i="1"/>
  <c r="AG226" i="1"/>
  <c r="AG225" i="1"/>
  <c r="AG224" i="1"/>
  <c r="AG223" i="1"/>
  <c r="AG222" i="1"/>
  <c r="AG221" i="1"/>
  <c r="AG83" i="1"/>
  <c r="AG82" i="1"/>
  <c r="AG81" i="1"/>
  <c r="AG80" i="1"/>
  <c r="AG301" i="1"/>
  <c r="AG300" i="1"/>
  <c r="AJ263" i="1"/>
  <c r="AI263" i="1"/>
  <c r="AG263" i="1"/>
  <c r="AJ262" i="1"/>
  <c r="AI262" i="1"/>
  <c r="AG262" i="1"/>
  <c r="AJ261" i="1"/>
  <c r="AI261" i="1"/>
  <c r="AG261" i="1"/>
  <c r="AJ187" i="1"/>
  <c r="AI187" i="1"/>
  <c r="AH187" i="1"/>
  <c r="AG187" i="1"/>
  <c r="AJ186" i="1"/>
  <c r="AI186" i="1"/>
  <c r="AH186" i="1"/>
  <c r="AG186" i="1"/>
  <c r="AJ185" i="1"/>
  <c r="AI185" i="1"/>
  <c r="AH185" i="1"/>
  <c r="AG185" i="1"/>
  <c r="AJ184" i="1"/>
  <c r="AI184" i="1"/>
  <c r="AH184" i="1"/>
  <c r="AG184" i="1"/>
  <c r="AJ183" i="1"/>
  <c r="AI183" i="1"/>
  <c r="AH183" i="1"/>
  <c r="AG183" i="1"/>
  <c r="AJ182" i="1"/>
  <c r="AI182" i="1"/>
  <c r="AH182" i="1"/>
  <c r="AG182" i="1"/>
  <c r="AJ181" i="1"/>
  <c r="AI181" i="1"/>
  <c r="AH181" i="1"/>
  <c r="AG181" i="1"/>
  <c r="AJ180" i="1"/>
  <c r="AI180" i="1"/>
  <c r="AH180" i="1"/>
  <c r="AG180" i="1"/>
  <c r="AJ179" i="1"/>
  <c r="AI179" i="1"/>
  <c r="AH179" i="1"/>
  <c r="AG179" i="1"/>
  <c r="AJ178" i="1"/>
  <c r="AI178" i="1"/>
  <c r="AH178" i="1"/>
  <c r="AG178" i="1"/>
  <c r="AJ177" i="1"/>
  <c r="AI177" i="1"/>
  <c r="AH177" i="1"/>
  <c r="AG177" i="1"/>
  <c r="AJ176" i="1"/>
  <c r="AI176" i="1"/>
  <c r="AH176" i="1"/>
  <c r="AG176" i="1"/>
  <c r="AJ175" i="1"/>
  <c r="AI175" i="1"/>
  <c r="AH175" i="1"/>
  <c r="AG175" i="1"/>
  <c r="AJ174" i="1"/>
  <c r="AI174" i="1"/>
  <c r="AH174" i="1"/>
  <c r="AG174" i="1"/>
  <c r="AJ150" i="1"/>
  <c r="AI150" i="1"/>
  <c r="AH150" i="1"/>
  <c r="AG150" i="1"/>
  <c r="AJ149" i="1"/>
  <c r="AI149" i="1"/>
  <c r="AH149" i="1"/>
  <c r="AG149" i="1"/>
  <c r="AJ148" i="1"/>
  <c r="AI148" i="1"/>
  <c r="AH148" i="1"/>
  <c r="AG148" i="1"/>
  <c r="AJ91" i="1"/>
  <c r="AI91" i="1"/>
  <c r="AH91" i="1"/>
  <c r="AG91" i="1"/>
  <c r="AJ90" i="1"/>
  <c r="AI90" i="1"/>
  <c r="AH90" i="1"/>
  <c r="AG90" i="1"/>
  <c r="AJ89" i="1"/>
  <c r="AI89" i="1"/>
  <c r="AH89" i="1"/>
  <c r="AG89" i="1"/>
  <c r="AJ88" i="1"/>
  <c r="AI88" i="1"/>
  <c r="AH88" i="1"/>
  <c r="AG88" i="1"/>
  <c r="AJ87" i="1"/>
  <c r="AI87" i="1"/>
  <c r="AH87" i="1"/>
  <c r="AG87" i="1"/>
  <c r="AJ86" i="1"/>
  <c r="AI86" i="1"/>
  <c r="AH86" i="1"/>
  <c r="AG86" i="1"/>
  <c r="AJ85" i="1"/>
  <c r="AI85" i="1"/>
  <c r="AH85" i="1"/>
  <c r="AG85" i="1"/>
  <c r="AJ84" i="1"/>
  <c r="AI84" i="1"/>
  <c r="AH84" i="1"/>
  <c r="AG84" i="1"/>
  <c r="AJ464" i="1"/>
  <c r="AI464" i="1"/>
  <c r="AH464" i="1"/>
  <c r="AG464" i="1"/>
  <c r="AJ463" i="1"/>
  <c r="AI463" i="1"/>
  <c r="AH463" i="1"/>
  <c r="AG463" i="1"/>
  <c r="AJ462" i="1"/>
  <c r="AI462" i="1"/>
  <c r="AH462" i="1"/>
  <c r="AG462" i="1"/>
  <c r="AJ461" i="1"/>
  <c r="AI461" i="1"/>
  <c r="AH461" i="1"/>
  <c r="AG461" i="1"/>
  <c r="AJ460" i="1"/>
  <c r="AI460" i="1"/>
  <c r="AH460" i="1"/>
  <c r="AG460" i="1"/>
  <c r="AJ459" i="1"/>
  <c r="AI459" i="1"/>
  <c r="AH459" i="1"/>
  <c r="AG459" i="1"/>
  <c r="F464" i="1"/>
  <c r="F463" i="1"/>
  <c r="F462" i="1"/>
  <c r="F461" i="1"/>
  <c r="F460" i="1"/>
  <c r="F459" i="1"/>
  <c r="F326" i="1"/>
  <c r="F325" i="1"/>
  <c r="F324" i="1"/>
  <c r="F323" i="1"/>
  <c r="F322" i="1"/>
  <c r="F321" i="1"/>
  <c r="F319" i="1"/>
  <c r="F318" i="1"/>
  <c r="F317" i="1"/>
  <c r="N316" i="1"/>
  <c r="N314" i="1"/>
  <c r="N313" i="1"/>
  <c r="N312" i="1"/>
  <c r="N311" i="1"/>
  <c r="N310" i="1"/>
  <c r="N307" i="1"/>
  <c r="N306" i="1"/>
  <c r="N305" i="1"/>
  <c r="N303" i="1"/>
  <c r="N302" i="1"/>
  <c r="L316" i="1"/>
  <c r="L314" i="1"/>
  <c r="L313" i="1"/>
  <c r="L312" i="1"/>
  <c r="L311" i="1"/>
  <c r="L310" i="1"/>
  <c r="L307" i="1"/>
  <c r="L306" i="1"/>
  <c r="L305" i="1"/>
  <c r="L303" i="1"/>
  <c r="L302" i="1"/>
  <c r="F315" i="1"/>
  <c r="F309" i="1"/>
  <c r="F299" i="1"/>
  <c r="F298" i="1"/>
  <c r="F297" i="1"/>
  <c r="F296" i="1"/>
  <c r="AJ295" i="1"/>
  <c r="AI295" i="1"/>
  <c r="AH295" i="1"/>
  <c r="AG295" i="1"/>
  <c r="F295" i="1"/>
  <c r="F265" i="1"/>
  <c r="F235" i="1"/>
  <c r="L207" i="1"/>
  <c r="F167" i="1"/>
  <c r="F166" i="1"/>
  <c r="F165" i="1"/>
  <c r="F164" i="1"/>
  <c r="F132" i="1"/>
  <c r="F131" i="1"/>
  <c r="L112" i="1"/>
  <c r="F66" i="1"/>
  <c r="F65" i="1"/>
  <c r="F64" i="1"/>
  <c r="F63" i="1"/>
  <c r="F62" i="1"/>
  <c r="F61" i="1"/>
  <c r="F60" i="1"/>
  <c r="F13" i="1"/>
  <c r="F7" i="1"/>
  <c r="F6" i="1"/>
  <c r="F5" i="1"/>
  <c r="F4" i="1"/>
  <c r="F3" i="1"/>
  <c r="F2" i="1"/>
</calcChain>
</file>

<file path=xl/sharedStrings.xml><?xml version="1.0" encoding="utf-8"?>
<sst xmlns="http://schemas.openxmlformats.org/spreadsheetml/2006/main" count="7164" uniqueCount="921">
  <si>
    <t>orderadded</t>
  </si>
  <si>
    <t>genus_species</t>
  </si>
  <si>
    <t>n_ind</t>
  </si>
  <si>
    <t>tissue</t>
  </si>
  <si>
    <t>lipids_extracted</t>
  </si>
  <si>
    <t>d13C_mean</t>
  </si>
  <si>
    <t>d13C_min</t>
  </si>
  <si>
    <t>d13C_max</t>
  </si>
  <si>
    <t>d15N_mean</t>
  </si>
  <si>
    <t>d15N_min</t>
  </si>
  <si>
    <t>d15N_max</t>
  </si>
  <si>
    <t>location</t>
  </si>
  <si>
    <t>animal_ID</t>
  </si>
  <si>
    <t>citation</t>
  </si>
  <si>
    <t>maturity</t>
  </si>
  <si>
    <t>collection_season</t>
  </si>
  <si>
    <t>latlong_given</t>
  </si>
  <si>
    <t>CN_ratio_mean</t>
  </si>
  <si>
    <t>Abrantes2011</t>
  </si>
  <si>
    <t>female_ratio</t>
  </si>
  <si>
    <t>length_type</t>
  </si>
  <si>
    <t>TL</t>
  </si>
  <si>
    <t>collection_year_min</t>
  </si>
  <si>
    <t>collection_year_max</t>
  </si>
  <si>
    <t>Derwent Estuary, Tasmania</t>
  </si>
  <si>
    <t>Norfolk Bay, Tasmania</t>
  </si>
  <si>
    <t>Storm Bay, Tasmania</t>
  </si>
  <si>
    <t>Maatsuyker Islands, Tasmania</t>
  </si>
  <si>
    <t>Pedra Branca, Tasmania</t>
  </si>
  <si>
    <t>Shelf, Tasmania</t>
  </si>
  <si>
    <t>N</t>
  </si>
  <si>
    <t>white muscle</t>
  </si>
  <si>
    <t>inshore_offshore</t>
  </si>
  <si>
    <t>Squalus acanthias</t>
  </si>
  <si>
    <t>Mustelus antarcticus</t>
  </si>
  <si>
    <t>Galeorhinus galeus</t>
  </si>
  <si>
    <t>School shark</t>
  </si>
  <si>
    <t>Gummy shark</t>
  </si>
  <si>
    <t>Sevengill shark</t>
  </si>
  <si>
    <t>sd</t>
  </si>
  <si>
    <t>se</t>
  </si>
  <si>
    <t>CN_ratio_error</t>
  </si>
  <si>
    <t>d15N_error</t>
  </si>
  <si>
    <t>d15N_error_type</t>
  </si>
  <si>
    <t>d13C_error_type</t>
  </si>
  <si>
    <t>d13C_error</t>
  </si>
  <si>
    <t>November-February</t>
  </si>
  <si>
    <t>inshore</t>
  </si>
  <si>
    <t>offshore</t>
  </si>
  <si>
    <t>Carcharhinus perezi</t>
  </si>
  <si>
    <t>Caribbean reef shark</t>
  </si>
  <si>
    <t>58 juvenile, 28 adult</t>
  </si>
  <si>
    <t>Glover's Reef Atoll, Belize</t>
  </si>
  <si>
    <t>length_error_type</t>
  </si>
  <si>
    <t>Bond2018</t>
  </si>
  <si>
    <t>Whale shark</t>
  </si>
  <si>
    <t>Rhincodon typus</t>
  </si>
  <si>
    <t>April</t>
  </si>
  <si>
    <t>May</t>
  </si>
  <si>
    <t>Veraval, Gujarat, India</t>
  </si>
  <si>
    <t>Carcharhinus sorrah</t>
  </si>
  <si>
    <t>Mustelus manazo</t>
  </si>
  <si>
    <t>Sphyrna lewini</t>
  </si>
  <si>
    <t>Stegostoma fasciatum</t>
  </si>
  <si>
    <t>muscle</t>
  </si>
  <si>
    <t>Borrell2011b</t>
  </si>
  <si>
    <t>Blue shark</t>
  </si>
  <si>
    <t>Prionace glauca</t>
  </si>
  <si>
    <t>Mako shark</t>
  </si>
  <si>
    <t>February - September</t>
  </si>
  <si>
    <t>Brazil</t>
  </si>
  <si>
    <t>latitude_min</t>
  </si>
  <si>
    <t>latitude_max</t>
  </si>
  <si>
    <t>longitude_min</t>
  </si>
  <si>
    <t>longitude_max</t>
  </si>
  <si>
    <t>Bugoni2010</t>
  </si>
  <si>
    <t>White shark</t>
  </si>
  <si>
    <t>Carcharodon carcharias</t>
  </si>
  <si>
    <t>dermis</t>
  </si>
  <si>
    <t>August - January</t>
  </si>
  <si>
    <t>central California</t>
  </si>
  <si>
    <t>Carlisle2012</t>
  </si>
  <si>
    <t>Blackmouth catshark</t>
  </si>
  <si>
    <t>Common smoothhound</t>
  </si>
  <si>
    <t>Longnose spurdog</t>
  </si>
  <si>
    <t>Small-spotted catshark</t>
  </si>
  <si>
    <t>Nursehound</t>
  </si>
  <si>
    <t>Galeus melastomus</t>
  </si>
  <si>
    <t>Mustelus mustelus</t>
  </si>
  <si>
    <t>Squalus blainville</t>
  </si>
  <si>
    <t>Scyliorhinus canicula</t>
  </si>
  <si>
    <t>February</t>
  </si>
  <si>
    <t>September</t>
  </si>
  <si>
    <t>Gokceada Island, N Aegean Sea</t>
  </si>
  <si>
    <t>Yemiskin2019</t>
  </si>
  <si>
    <t>adult</t>
  </si>
  <si>
    <t>embryo</t>
  </si>
  <si>
    <t>Scalloped hammerhead shark</t>
  </si>
  <si>
    <t>Blacktip shark</t>
  </si>
  <si>
    <t>Miami, FL</t>
  </si>
  <si>
    <t>Shark River, Everglades NP (Gulf of Mexico)</t>
  </si>
  <si>
    <t>Vaudo2010</t>
  </si>
  <si>
    <t>Tiger shark</t>
  </si>
  <si>
    <t>Galeocerdo cuvier</t>
  </si>
  <si>
    <t>Bull shark</t>
  </si>
  <si>
    <t>blood</t>
  </si>
  <si>
    <t>Reunion Island, Indian Ocean</t>
  </si>
  <si>
    <t>August-December</t>
  </si>
  <si>
    <t>FL</t>
  </si>
  <si>
    <t>Trystram2017</t>
  </si>
  <si>
    <t>Nurse shark</t>
  </si>
  <si>
    <t>Ginglymostoma cirratum</t>
  </si>
  <si>
    <t>d13C_range</t>
  </si>
  <si>
    <t>d15N_range</t>
  </si>
  <si>
    <t>Eleuthera Island, The Bahamas</t>
  </si>
  <si>
    <t>Shipley2018</t>
  </si>
  <si>
    <t>Sandbar shark</t>
  </si>
  <si>
    <t>young of year</t>
  </si>
  <si>
    <t>juvenile</t>
  </si>
  <si>
    <t>May-November</t>
  </si>
  <si>
    <t>South Carolina</t>
  </si>
  <si>
    <t>Shiffman2014</t>
  </si>
  <si>
    <t>Atlantic sharpnose shark</t>
  </si>
  <si>
    <t>Finetooth shark</t>
  </si>
  <si>
    <t>Bonnethead shark</t>
  </si>
  <si>
    <t>Rhizoprionodon terraenovae</t>
  </si>
  <si>
    <t>Carcharhinus limbatus</t>
  </si>
  <si>
    <t>Sphyrna tiburo</t>
  </si>
  <si>
    <t>Carcharhinus isodon</t>
  </si>
  <si>
    <t>Carcharhinus plumbeus</t>
  </si>
  <si>
    <t>juvenile mostly</t>
  </si>
  <si>
    <t>July-September</t>
  </si>
  <si>
    <t>August</t>
  </si>
  <si>
    <t>July-August</t>
  </si>
  <si>
    <t>May-September</t>
  </si>
  <si>
    <t>Bulls Bay, South Carolina</t>
  </si>
  <si>
    <t>Shaw2016</t>
  </si>
  <si>
    <t>Blacknose shark</t>
  </si>
  <si>
    <t>Great hammerhead shark</t>
  </si>
  <si>
    <t>Lemon shark</t>
  </si>
  <si>
    <t>Sharpnose shark</t>
  </si>
  <si>
    <t>Negaprion brevirostris</t>
  </si>
  <si>
    <t>Sphyrna mokarran</t>
  </si>
  <si>
    <t>Carcharhinus acronotus</t>
  </si>
  <si>
    <t>coastal</t>
  </si>
  <si>
    <t>Lee County, SW Florida</t>
  </si>
  <si>
    <t>fin clip</t>
  </si>
  <si>
    <t>Rumbold2014</t>
  </si>
  <si>
    <t>Carcharhinus obscurus</t>
  </si>
  <si>
    <t>Isurus paucus</t>
  </si>
  <si>
    <t>Sphyrna zygaena</t>
  </si>
  <si>
    <t>Eastern Australia</t>
  </si>
  <si>
    <t>Revill2009</t>
  </si>
  <si>
    <t>vertebrae</t>
  </si>
  <si>
    <t>Alopias pelagicus</t>
  </si>
  <si>
    <t>Pelagic thresher shark</t>
  </si>
  <si>
    <t>Manta, Ecuador</t>
  </si>
  <si>
    <t>June-December</t>
  </si>
  <si>
    <t>latlong</t>
  </si>
  <si>
    <t>PoloSilva2013</t>
  </si>
  <si>
    <t>tooth crown collagen</t>
  </si>
  <si>
    <t>January,July,December</t>
  </si>
  <si>
    <t>Punta Belcher and Punta Lobos, Baja California Peninsula</t>
  </si>
  <si>
    <t>PoloSilva2012</t>
  </si>
  <si>
    <t>Galveston, Texas</t>
  </si>
  <si>
    <t>April-October</t>
  </si>
  <si>
    <t>Plumlee2016</t>
  </si>
  <si>
    <t>common_name</t>
  </si>
  <si>
    <t>Morgan2019</t>
  </si>
  <si>
    <t>tooth root collagen</t>
  </si>
  <si>
    <t>plasma</t>
  </si>
  <si>
    <t>CN_error_type</t>
  </si>
  <si>
    <t>Cumberland Sound, Nassau Sound, First Coast (NE Florida, SE Georgia)</t>
  </si>
  <si>
    <t>Alopias vulpinus</t>
  </si>
  <si>
    <t>liver</t>
  </si>
  <si>
    <t>cartilage</t>
  </si>
  <si>
    <t>Martha's Vineyard, MA</t>
  </si>
  <si>
    <t>July</t>
  </si>
  <si>
    <t>shelf</t>
  </si>
  <si>
    <t>MacNeil2005</t>
  </si>
  <si>
    <t>Shortfin mako shark</t>
  </si>
  <si>
    <t>Common thresher shark</t>
  </si>
  <si>
    <t>Longfin mako shark</t>
  </si>
  <si>
    <t>Dusky shark</t>
  </si>
  <si>
    <t>Silky shark</t>
  </si>
  <si>
    <t>Smooth hammerhead shark</t>
  </si>
  <si>
    <t>Spot-tail shark</t>
  </si>
  <si>
    <t>Milk shark</t>
  </si>
  <si>
    <t>Rhizoprionodon acutus</t>
  </si>
  <si>
    <t>Starspotted smooth-hound shark</t>
  </si>
  <si>
    <t>Zebra shark</t>
  </si>
  <si>
    <t>March-November</t>
  </si>
  <si>
    <t>W of 88degW, Mississippi Alabama coast</t>
  </si>
  <si>
    <t>E of 88degW, Mississippi Alabama coast</t>
  </si>
  <si>
    <t>Drymon2012</t>
  </si>
  <si>
    <t>Carcharhinus albimarginatus</t>
  </si>
  <si>
    <t>Silvertip shark</t>
  </si>
  <si>
    <t>PCL</t>
  </si>
  <si>
    <t>summer</t>
  </si>
  <si>
    <t>Ishigaki Island, Okinawa Prefecture, Japan</t>
  </si>
  <si>
    <t>Endo2016</t>
  </si>
  <si>
    <t>Cetorhinus maximus</t>
  </si>
  <si>
    <t>Cape Cod, MA</t>
  </si>
  <si>
    <t>Cape Cod and Martha's Vineyard, MA</t>
  </si>
  <si>
    <t>Estrada2003</t>
  </si>
  <si>
    <t>NW Med, between Iberian Pen. And Balearic Islands</t>
  </si>
  <si>
    <t>Cardona2012</t>
  </si>
  <si>
    <t>Salmon shark</t>
  </si>
  <si>
    <t>young of year and juvenile</t>
  </si>
  <si>
    <t>California, Oregon, Washington</t>
  </si>
  <si>
    <t>Carlisle2015</t>
  </si>
  <si>
    <t>southern North Sea</t>
  </si>
  <si>
    <t>figure</t>
  </si>
  <si>
    <t>Caut2013</t>
  </si>
  <si>
    <t>Carcharhinus signatus</t>
  </si>
  <si>
    <t>Centrophorus cf. granulosus</t>
  </si>
  <si>
    <t>Centrophorus niaukang</t>
  </si>
  <si>
    <t>Etmopterus bigelowi</t>
  </si>
  <si>
    <t>Hexanchus griseus</t>
  </si>
  <si>
    <t>Mustelus canis</t>
  </si>
  <si>
    <t>Squalus cubensis</t>
  </si>
  <si>
    <t>Squalus cf. mitsukurii</t>
  </si>
  <si>
    <t>Louisiana to Central Florida, Gulf of Mexico</t>
  </si>
  <si>
    <t>April,August</t>
  </si>
  <si>
    <t>Churchill2015</t>
  </si>
  <si>
    <t>continental slope</t>
  </si>
  <si>
    <t>June-October</t>
  </si>
  <si>
    <t>January-March</t>
  </si>
  <si>
    <t>June-July</t>
  </si>
  <si>
    <t>NW eastern Bering Sea</t>
  </si>
  <si>
    <t>SE eastern Bering Sea</t>
  </si>
  <si>
    <t>Gulf of Alaska</t>
  </si>
  <si>
    <t>N southeast Alaska</t>
  </si>
  <si>
    <t>E</t>
  </si>
  <si>
    <t>E for C, N for N</t>
  </si>
  <si>
    <t>Somniosus pacificus</t>
  </si>
  <si>
    <t>Courtney2012</t>
  </si>
  <si>
    <t>Kane'ohe Bay, Oahu, Hawaii</t>
  </si>
  <si>
    <t>Dale2011</t>
  </si>
  <si>
    <t>Mustelus asterias</t>
  </si>
  <si>
    <t>Celtic Sea, Northeast Atlantic</t>
  </si>
  <si>
    <t>Domi2005</t>
  </si>
  <si>
    <t>data_entered_by</t>
  </si>
  <si>
    <t>Malpelo Island, Colombia</t>
  </si>
  <si>
    <t>January,February,November</t>
  </si>
  <si>
    <t>Carcharhinus amboinensis</t>
  </si>
  <si>
    <t>Rhizoprionodon taylori</t>
  </si>
  <si>
    <t>Pigeye shark</t>
  </si>
  <si>
    <t>Northern river shark</t>
  </si>
  <si>
    <t>Speartooth shark</t>
  </si>
  <si>
    <t>Australian sharpnose shark</t>
  </si>
  <si>
    <t>euryhaline</t>
  </si>
  <si>
    <t>South Alligator River, Northern Territory, Australia</t>
  </si>
  <si>
    <t>Every2017</t>
  </si>
  <si>
    <t>Greenland shark</t>
  </si>
  <si>
    <t>Cumberland Sound</t>
  </si>
  <si>
    <t>Fisk2002</t>
  </si>
  <si>
    <t>Northern Adriatic Sea</t>
  </si>
  <si>
    <t>Fortibuoni2013</t>
  </si>
  <si>
    <t>Northwestern Pacific</t>
  </si>
  <si>
    <t>Fujinami2018</t>
  </si>
  <si>
    <t>Loxodon macrorhinus</t>
  </si>
  <si>
    <t>Carcharhinus longimanus</t>
  </si>
  <si>
    <t>Pseudocarcharias kamoharai</t>
  </si>
  <si>
    <t>Centrophorus moluccensis</t>
  </si>
  <si>
    <t>Hexanchus nakamurai</t>
  </si>
  <si>
    <t>Squalus spp.</t>
  </si>
  <si>
    <t>open ocean</t>
  </si>
  <si>
    <t>bathyal</t>
  </si>
  <si>
    <t>southwestern Indian Ocean (SW Madagascar, Reunion, oceanic SW IO)</t>
  </si>
  <si>
    <t>LeBourg2019</t>
  </si>
  <si>
    <t>Dalatias licha</t>
  </si>
  <si>
    <t>Etmopterus spinax</t>
  </si>
  <si>
    <t>Balearic Basin</t>
  </si>
  <si>
    <t>Fanelli2013</t>
  </si>
  <si>
    <t>Somniosus microcephalus</t>
  </si>
  <si>
    <t>West coast Greenland</t>
  </si>
  <si>
    <t>June-August</t>
  </si>
  <si>
    <t>Hansen2012</t>
  </si>
  <si>
    <t>Centrophorus squamosus</t>
  </si>
  <si>
    <t>Deania calcea</t>
  </si>
  <si>
    <t>Deania profundorum</t>
  </si>
  <si>
    <t>January-February</t>
  </si>
  <si>
    <t>Namibia coast</t>
  </si>
  <si>
    <t>Iitembu2015</t>
  </si>
  <si>
    <t>Isla Guadalupe, Mexico</t>
  </si>
  <si>
    <t>JaimeRivera2013</t>
  </si>
  <si>
    <t>Monterey Bay, CA</t>
  </si>
  <si>
    <t>Selva Beach, CA</t>
  </si>
  <si>
    <t>Stinson Beach, CA</t>
  </si>
  <si>
    <t>Tomales Bay, CA</t>
  </si>
  <si>
    <t>Eastern Pacific, Baja Mexico</t>
  </si>
  <si>
    <t>Point Reyes, CA</t>
  </si>
  <si>
    <t>California</t>
  </si>
  <si>
    <t>Anacapa Island, CA</t>
  </si>
  <si>
    <t>Santa Barbara, CA</t>
  </si>
  <si>
    <t>SE Farallones, CA</t>
  </si>
  <si>
    <t>Catalina Island, CA</t>
  </si>
  <si>
    <t>Morro Bay, CA</t>
  </si>
  <si>
    <t>42094-2</t>
  </si>
  <si>
    <t>WS CM</t>
  </si>
  <si>
    <t>WH 17</t>
  </si>
  <si>
    <t>WS 21</t>
  </si>
  <si>
    <t>WS 100</t>
  </si>
  <si>
    <t>WS KG</t>
  </si>
  <si>
    <t>WS 101</t>
  </si>
  <si>
    <t>WS 128</t>
  </si>
  <si>
    <t>42898 PR</t>
  </si>
  <si>
    <t>56731-1</t>
  </si>
  <si>
    <t>CC3</t>
  </si>
  <si>
    <t>Kim2012</t>
  </si>
  <si>
    <t>Alopias superciliosus</t>
  </si>
  <si>
    <t>Li2014</t>
  </si>
  <si>
    <t>November-December</t>
  </si>
  <si>
    <t>mid-east Pacific Ocean</t>
  </si>
  <si>
    <t>Bigeye thresher shark</t>
  </si>
  <si>
    <t>Oceanic whitetip shark</t>
  </si>
  <si>
    <t>LoorAndrade2015</t>
  </si>
  <si>
    <t>sub-dermal tissue</t>
  </si>
  <si>
    <t>Ningaloo Reef, Western Australia</t>
  </si>
  <si>
    <t>Marcus2017</t>
  </si>
  <si>
    <t>whole blood</t>
  </si>
  <si>
    <t>Everglades National Park, Florida</t>
  </si>
  <si>
    <t>Matich2017</t>
  </si>
  <si>
    <t>PáezRosas2018</t>
  </si>
  <si>
    <t>NW Galapagos Marine Reserve</t>
  </si>
  <si>
    <t>Galapagos shark</t>
  </si>
  <si>
    <t>Carcharhinus galapagensis</t>
  </si>
  <si>
    <t>Pearl and hermes Atoll, Hawaii</t>
  </si>
  <si>
    <t>Papastamatou2015</t>
  </si>
  <si>
    <t>Basking shark</t>
  </si>
  <si>
    <t>Newfoundland, Canada</t>
  </si>
  <si>
    <t>WH 90</t>
  </si>
  <si>
    <t>WH 128</t>
  </si>
  <si>
    <t>WH 6</t>
  </si>
  <si>
    <t>WH 3</t>
  </si>
  <si>
    <t>WH 1</t>
  </si>
  <si>
    <t>southern California</t>
  </si>
  <si>
    <t>Half Moon Bay, CA</t>
  </si>
  <si>
    <t>Moss Landing, CA</t>
  </si>
  <si>
    <t>Kerr2006</t>
  </si>
  <si>
    <t>Ostrom1993</t>
  </si>
  <si>
    <t>Carcharhinus brachyurus</t>
  </si>
  <si>
    <t>Carcharhinus brevipinna</t>
  </si>
  <si>
    <t>Mustelus mosis</t>
  </si>
  <si>
    <t>Carcharias taurus</t>
  </si>
  <si>
    <t>Copper shark</t>
  </si>
  <si>
    <t>Spinner shark</t>
  </si>
  <si>
    <t>Hardnose smoothhound shark</t>
  </si>
  <si>
    <t>Sand tiger shark</t>
  </si>
  <si>
    <t>KwaZulu-Natal, South Africa</t>
  </si>
  <si>
    <t>McKinney2016</t>
  </si>
  <si>
    <t>s</t>
  </si>
  <si>
    <t>September-October</t>
  </si>
  <si>
    <t>Eastern Gulf of Mexico</t>
  </si>
  <si>
    <t>McMeans2009</t>
  </si>
  <si>
    <t>Kongsfjorden, Svalbard, Norway</t>
  </si>
  <si>
    <t>McMeans2013</t>
  </si>
  <si>
    <t>Iceland</t>
  </si>
  <si>
    <t>McMeans2010</t>
  </si>
  <si>
    <t>Kitefin shark</t>
  </si>
  <si>
    <t>Catalan Sea, Mediterranean</t>
  </si>
  <si>
    <t>Gulf of Lions, Mediterranean</t>
  </si>
  <si>
    <t>Navarro2014</t>
  </si>
  <si>
    <t>Lamna ditropis</t>
  </si>
  <si>
    <t>Night shark</t>
  </si>
  <si>
    <t>Gulper shark</t>
  </si>
  <si>
    <t>Smallfin gulper shark</t>
  </si>
  <si>
    <t>Taiwan gulper shark</t>
  </si>
  <si>
    <t>Leafscale gulper shark</t>
  </si>
  <si>
    <t>Birdbeak dogfish shark</t>
  </si>
  <si>
    <t>Arrowhead dogfish shark</t>
  </si>
  <si>
    <t>Blurred lanternshark</t>
  </si>
  <si>
    <t>Velvet belly lanternshark</t>
  </si>
  <si>
    <t>Bluntnose sixgill shark</t>
  </si>
  <si>
    <t>Bigeyed sixgill shark</t>
  </si>
  <si>
    <t>Sliteye shark</t>
  </si>
  <si>
    <t>Starry smooth-hound shark</t>
  </si>
  <si>
    <t>Dusky smooth-hound shark</t>
  </si>
  <si>
    <t>Crocodile shark</t>
  </si>
  <si>
    <t>Pacific sleeper shark</t>
  </si>
  <si>
    <t>Spiny dogfish shark</t>
  </si>
  <si>
    <t>Cuban dogfish shark</t>
  </si>
  <si>
    <t>genus</t>
  </si>
  <si>
    <t>Alopias</t>
  </si>
  <si>
    <t>Carcharhinus</t>
  </si>
  <si>
    <t>Carcharias</t>
  </si>
  <si>
    <t>Carcharodon</t>
  </si>
  <si>
    <t>Centrophorus</t>
  </si>
  <si>
    <t>Cetorhinus</t>
  </si>
  <si>
    <t>Dalatias</t>
  </si>
  <si>
    <t>Deania</t>
  </si>
  <si>
    <t>Etmopterus</t>
  </si>
  <si>
    <t>Galeocerdo</t>
  </si>
  <si>
    <t>Galeorhinus</t>
  </si>
  <si>
    <t>Galeus</t>
  </si>
  <si>
    <t>Ginglymostoma</t>
  </si>
  <si>
    <t>Hexanchus</t>
  </si>
  <si>
    <t>Isurus</t>
  </si>
  <si>
    <t>Lamna</t>
  </si>
  <si>
    <t>Loxodon</t>
  </si>
  <si>
    <t>Mustelus</t>
  </si>
  <si>
    <t>Negaprion</t>
  </si>
  <si>
    <t>Prionace</t>
  </si>
  <si>
    <t>Pseudocarcharias</t>
  </si>
  <si>
    <t>Rhincodon</t>
  </si>
  <si>
    <t>Rhizoprionodon</t>
  </si>
  <si>
    <t>Scyliorhinus</t>
  </si>
  <si>
    <t>Somniosus</t>
  </si>
  <si>
    <t>Sphyrna</t>
  </si>
  <si>
    <t>Squalus</t>
  </si>
  <si>
    <t>Stegostoma</t>
  </si>
  <si>
    <t>Zameus</t>
  </si>
  <si>
    <t>family</t>
  </si>
  <si>
    <t>order</t>
  </si>
  <si>
    <t>class</t>
  </si>
  <si>
    <t>phylum</t>
  </si>
  <si>
    <t>kingdom</t>
  </si>
  <si>
    <t>Alopiidae</t>
  </si>
  <si>
    <t>Lamniformes</t>
  </si>
  <si>
    <t>Chondrichthyes</t>
  </si>
  <si>
    <t>Chordata</t>
  </si>
  <si>
    <t>Animalia</t>
  </si>
  <si>
    <t>Carcharhinidae</t>
  </si>
  <si>
    <t>Lamnidae</t>
  </si>
  <si>
    <t>Centrophoridae</t>
  </si>
  <si>
    <t>Squaliformes</t>
  </si>
  <si>
    <t>Cetorhinidae</t>
  </si>
  <si>
    <t>Dalatiidae</t>
  </si>
  <si>
    <t>Etmopteridae</t>
  </si>
  <si>
    <t>Carcharhiniformes</t>
  </si>
  <si>
    <t>Triakidae</t>
  </si>
  <si>
    <t>Scyliorhinidae</t>
  </si>
  <si>
    <t>Ginglymostomatidae</t>
  </si>
  <si>
    <t>Orectolobiformes</t>
  </si>
  <si>
    <t>Hexanchidae</t>
  </si>
  <si>
    <t>Hexanchiformes</t>
  </si>
  <si>
    <t>subclass</t>
  </si>
  <si>
    <t>Elasmobranchii</t>
  </si>
  <si>
    <t>Pseudocarchariidae</t>
  </si>
  <si>
    <t>Rhincodontidae</t>
  </si>
  <si>
    <t>Scyliorhinus stellaris</t>
  </si>
  <si>
    <t>Somniosidae</t>
  </si>
  <si>
    <t>Sphyrnidae</t>
  </si>
  <si>
    <t>Squalidae</t>
  </si>
  <si>
    <t>Stegostomatidae</t>
  </si>
  <si>
    <t>Carcharhinus leucas</t>
  </si>
  <si>
    <t>Isurus oxyrinchus</t>
  </si>
  <si>
    <t>Carcharhinus falciformis</t>
  </si>
  <si>
    <t>Glyphis garricki</t>
  </si>
  <si>
    <t>Glyphis glyphis</t>
  </si>
  <si>
    <t>Zameus squamulosus</t>
  </si>
  <si>
    <t>Glyphis</t>
  </si>
  <si>
    <t>fin</t>
  </si>
  <si>
    <t>red blood cells</t>
  </si>
  <si>
    <t>Queensland Shark Control Program</t>
  </si>
  <si>
    <t>New South Wales</t>
  </si>
  <si>
    <t>Great Barrier Reef</t>
  </si>
  <si>
    <t>Ningaloo Bay</t>
  </si>
  <si>
    <t>Shark Bay</t>
  </si>
  <si>
    <t>Ferreira2017</t>
  </si>
  <si>
    <t>newborns, yoy, juvenile</t>
  </si>
  <si>
    <t>August-November</t>
  </si>
  <si>
    <t>Sebastian Vizcaino Bay</t>
  </si>
  <si>
    <t>Tamburin2020</t>
  </si>
  <si>
    <t>Santa Rosa, Salinas and Playia Mia, Manta (Ecuador)</t>
  </si>
  <si>
    <t>RosasLuis2017</t>
  </si>
  <si>
    <t>red blood cell</t>
  </si>
  <si>
    <t>Carcharhinus melanopterus</t>
  </si>
  <si>
    <t>Blacktip reef shark</t>
  </si>
  <si>
    <t>St. Joseph Atoll, Seychelles</t>
  </si>
  <si>
    <t>Weideli2019</t>
  </si>
  <si>
    <t>Squalus megalops</t>
  </si>
  <si>
    <t>Notorynchus cepedianus</t>
  </si>
  <si>
    <t>Centrophorus zeehaani</t>
  </si>
  <si>
    <t>Squalus mitsukurii</t>
  </si>
  <si>
    <t>Figaro boardmani</t>
  </si>
  <si>
    <t>Apristurus sinensis</t>
  </si>
  <si>
    <t>Centroselachus crepidater</t>
  </si>
  <si>
    <t>Centroscymnus coelopsis</t>
  </si>
  <si>
    <t>Etmopterus baxteri</t>
  </si>
  <si>
    <t>Proscymnodoms plunketi</t>
  </si>
  <si>
    <t>Centroscymnus owstoni</t>
  </si>
  <si>
    <t>shelf &lt;300m</t>
  </si>
  <si>
    <t>upper-slope (200-600m)</t>
  </si>
  <si>
    <t>mid-slope (600-2000m)</t>
  </si>
  <si>
    <t>eastern and southern Tasmania, southwest off Victoria, Australia</t>
  </si>
  <si>
    <t>Pethybridge2012</t>
  </si>
  <si>
    <t>muscle,fin</t>
  </si>
  <si>
    <t>Alopias griseus</t>
  </si>
  <si>
    <t>Centrophorus granulosus</t>
  </si>
  <si>
    <t>Centroscymnus coelolepis</t>
  </si>
  <si>
    <t>Oxynotus centrina</t>
  </si>
  <si>
    <t>Somniosus rostratus</t>
  </si>
  <si>
    <t>C for C, N for N</t>
  </si>
  <si>
    <t>Catalan Sea and Gulf of Lions, Mediterranean</t>
  </si>
  <si>
    <t>Endo2015</t>
  </si>
  <si>
    <t>June-November</t>
  </si>
  <si>
    <t>Northeast central Pacific</t>
  </si>
  <si>
    <t>Li2016</t>
  </si>
  <si>
    <t>Mako</t>
  </si>
  <si>
    <t>Sebastián Vizcaíno Bay, Mexico</t>
  </si>
  <si>
    <t>Tamburin2019</t>
  </si>
  <si>
    <t>extraction</t>
  </si>
  <si>
    <t>petroleum-ether</t>
  </si>
  <si>
    <t>chloroform-methanol</t>
  </si>
  <si>
    <t>2:1 chloroform:methanol, DI water</t>
  </si>
  <si>
    <t>DI water</t>
  </si>
  <si>
    <t>2:1 chloroform:methanol</t>
  </si>
  <si>
    <t>1:2 chloroform:methanol</t>
  </si>
  <si>
    <t>petroleum-ether, DI water</t>
  </si>
  <si>
    <t>1:1 chloroform:methanol</t>
  </si>
  <si>
    <t>DI water for C&amp;N, 2:1 chloroform:methanol for C</t>
  </si>
  <si>
    <t>E and C for C</t>
  </si>
  <si>
    <t>E for C:N &gt; 3.5</t>
  </si>
  <si>
    <t>DI water, Folch lipid extraction</t>
  </si>
  <si>
    <t>KimKoch2012</t>
  </si>
  <si>
    <t>toluene</t>
  </si>
  <si>
    <t>Boscolo2007</t>
  </si>
  <si>
    <t>cyclohexane</t>
  </si>
  <si>
    <t>Hussey2014</t>
  </si>
  <si>
    <t>DI water, 2:1 chloroform:methanol</t>
  </si>
  <si>
    <t>2:1:0.8 methanol:chloroform:DI water, DI water</t>
  </si>
  <si>
    <t>DI water, 1:1 chloroform:methanol</t>
  </si>
  <si>
    <t>2:1:0.8 methanol:chloroform:DI water</t>
  </si>
  <si>
    <t>Folch</t>
  </si>
  <si>
    <t>none</t>
  </si>
  <si>
    <t>lat, figure</t>
  </si>
  <si>
    <t>urea_extracted</t>
  </si>
  <si>
    <t>variable</t>
  </si>
  <si>
    <t>description</t>
  </si>
  <si>
    <t>order data was added to the compilation, by observation</t>
  </si>
  <si>
    <t>short citation, see "citations" tab</t>
  </si>
  <si>
    <t>common name of shark</t>
  </si>
  <si>
    <t>genus species of shark</t>
  </si>
  <si>
    <t>text</t>
  </si>
  <si>
    <t>numeric</t>
  </si>
  <si>
    <t>number of individual animals measured</t>
  </si>
  <si>
    <t>ratio of female individuals out of the total number of individuals measured</t>
  </si>
  <si>
    <t>tissue type measured</t>
  </si>
  <si>
    <t>extraction method used for lipid and/or urea extraction</t>
  </si>
  <si>
    <t>mean d13C value, if n_ind = 1 this is just the measured d13C</t>
  </si>
  <si>
    <t>d13C error value</t>
  </si>
  <si>
    <t>minimum d13C</t>
  </si>
  <si>
    <t>maximum d13C</t>
  </si>
  <si>
    <t>units</t>
  </si>
  <si>
    <t>‰ vs. AIR</t>
  </si>
  <si>
    <t>d15N error value</t>
  </si>
  <si>
    <t>minimum d15N</t>
  </si>
  <si>
    <t>maximum d15N</t>
  </si>
  <si>
    <t>d15N range</t>
  </si>
  <si>
    <t>d13C range</t>
  </si>
  <si>
    <t>mean C:N ratio</t>
  </si>
  <si>
    <t>type of reported error: sd = 1 standard deviation, se = standard error, 95CI = 95% confidence interval</t>
  </si>
  <si>
    <t>C:N ratio error value</t>
  </si>
  <si>
    <t>season of collection, given as month range or season name</t>
  </si>
  <si>
    <t>minimum collection year</t>
  </si>
  <si>
    <t>maximum collection year</t>
  </si>
  <si>
    <t>description of sampling location</t>
  </si>
  <si>
    <t>description of sampling location environment</t>
  </si>
  <si>
    <t>minimum latitude of sampling location</t>
  </si>
  <si>
    <t>maximum latitude of sampling location</t>
  </si>
  <si>
    <t>minimum longitude of sampling location</t>
  </si>
  <si>
    <t>maximum longitude of sampling location</t>
  </si>
  <si>
    <t>mean length</t>
  </si>
  <si>
    <t>length error value</t>
  </si>
  <si>
    <t>minimum length</t>
  </si>
  <si>
    <t>maximum length</t>
  </si>
  <si>
    <t>description of maturity status</t>
  </si>
  <si>
    <t>degrees</t>
  </si>
  <si>
    <t>cm</t>
  </si>
  <si>
    <t>type of information about latitude and longitude that was recorded: latlong = latitude and longitude values or ranges were directly reported in the associated paper, figure = latitude and longitude ranges were recorded from a figure of sampling locations presented in the associate paper, none = no information on latitude or longitude was reported in the associate paper and  latitude and longitude were estimated in Google Maps based on "location" field</t>
  </si>
  <si>
    <t>variable_type</t>
  </si>
  <si>
    <t>doi</t>
  </si>
  <si>
    <t>required</t>
  </si>
  <si>
    <t>optional</t>
  </si>
  <si>
    <t>animal ID from original study, if n_ind = 1 and reported</t>
  </si>
  <si>
    <t>status</t>
  </si>
  <si>
    <t>notes</t>
  </si>
  <si>
    <t>Emma R. Kast, emma.r.kast@gmail.com</t>
  </si>
  <si>
    <t>Name and email for person who entered the data</t>
  </si>
  <si>
    <t>N = not extracted; E = extracted; C = calculated; U = unknown; E for C, N for N = extracted for d13C and not for d15N; C for C, N for N = calculated for d13C and not for d15N; E and C for C = extracted and calculated for d13C, not for d15N, E for C:N &gt; 3.5 = extracted when C:N ratio was greater than 3.5</t>
  </si>
  <si>
    <t>U</t>
  </si>
  <si>
    <t>N = not extracted; E = extracted; U = unknown; E for C, N for N = extracted for d13C and not for d15N</t>
  </si>
  <si>
    <t>Figaro</t>
  </si>
  <si>
    <t>Apristurus</t>
  </si>
  <si>
    <t>Centroselachus</t>
  </si>
  <si>
    <t>Centroscymnus</t>
  </si>
  <si>
    <t>Oxynotus</t>
  </si>
  <si>
    <t>Oxynotidae</t>
  </si>
  <si>
    <t>South China catshark</t>
  </si>
  <si>
    <t>Southern dogfish</t>
  </si>
  <si>
    <t>Portuguese dogfish</t>
  </si>
  <si>
    <t>Roughskin dogfish</t>
  </si>
  <si>
    <t>Longnose velvet dogfish</t>
  </si>
  <si>
    <t>New Zealand lantern shark</t>
  </si>
  <si>
    <t>Australian sawtail catshark</t>
  </si>
  <si>
    <t>Angular roughshark</t>
  </si>
  <si>
    <t>Little sleeper shark</t>
  </si>
  <si>
    <t>Shortnose spurdog</t>
  </si>
  <si>
    <t>Shortspine spurdog</t>
  </si>
  <si>
    <t>Velvet dogfish</t>
  </si>
  <si>
    <t>Spurdog</t>
  </si>
  <si>
    <t>Kátya G. Abrantes, Juerg M. Brunnschweiler, Adam Barnett</t>
  </si>
  <si>
    <t>You are what you eat: Examing the effects of provisioning tourism on shark diets</t>
  </si>
  <si>
    <t>Biological Conservation</t>
  </si>
  <si>
    <t>300-308</t>
  </si>
  <si>
    <t>﻿10.1016/j.biocon.2018.05.021</t>
  </si>
  <si>
    <t>Claudio Barría, Marta Coll, Joan Navarro</t>
  </si>
  <si>
    <t>﻿Unravelling the ecological role and trophic relationships of uncommon and threatened elasmobranchs in the western Mediterranean Sea</t>
  </si>
  <si>
    <t>Marine Ecology Progress Series</t>
  </si>
  <si>
    <t>225-240</t>
  </si>
  <si>
    <t>﻿10.3354/meps11494</t>
  </si>
  <si>
    <t>﻿The trophic ecology of Caribbean reef sharks (Carcharhinus perezi) relative to other large teleost predators on an isolated coral atoll</t>
  </si>
  <si>
    <t>Mark E. Bond, Jasmine Valentin-Albanese, Elizabeth A. Babcock, Nigel E. Hussey, Michael R. Heithaus, Demian D. Chapman</t>
  </si>
  <si>
    <t>Marine Biology</t>
  </si>
  <si>
    <t>﻿10.1007/s00227-018-3322-2</t>
  </si>
  <si>
    <t>Stable isotope profiles in whale shark (Rhincodon typus) suggest segregation and dissimilarities in the diet depending on sex and size</t>
  </si>
  <si>
    <t>Asunción Borrell, Alex Aguilar, Manel Gazo, R. P. Kumarran, Luis Cardona</t>
  </si>
  <si>
    <t>Environmental Biology of Fishes</t>
  </si>
  <si>
    <t>559-567</t>
  </si>
  <si>
    <t>﻿10.1007/s10641-011-9879-y</t>
  </si>
  <si>
    <t>Trophic ecology of elasmobranchs caught off Gujarat, India, as inferred from stable isotopes</t>
  </si>
  <si>
    <t>Asunción Borrell, Luis Cardona, Ramanathan P. Kumarran, Alejandro Aguilar</t>
  </si>
  <si>
    <t>ICES Journal of Marine Science</t>
  </si>
  <si>
    <t>547-554</t>
  </si>
  <si>
    <t>﻿10.1093/icesjms/fsq170</t>
  </si>
  <si>
    <t>﻿The importance of pelagic longline fishery discards for a seabird community determined through stable isotope analysis</t>
  </si>
  <si>
    <t>Leandro Bugoni, Rona A.R. McGill, Robert W. Furness</t>
  </si>
  <si>
    <t>Journal of Experimental Marine Biology and Ecology</t>
  </si>
  <si>
    <t>190-200</t>
  </si>
  <si>
    <t>﻿10.1016/j.jembe.2010.06.027</t>
  </si>
  <si>
    <t>﻿Massive consumption of gelatinous plankton by mediterranean apex predators</t>
  </si>
  <si>
    <t>Luis Cardona, Irene Álvarez de Quevedo, Assumpció Borrell, Alex Aguilar</t>
  </si>
  <si>
    <t>PLoS ONE</t>
  </si>
  <si>
    <t>e31329</t>
  </si>
  <si>
    <t>﻿10.1371/journal.pone.0031329</t>
  </si>
  <si>
    <t>﻿Using stable isotope analysis to understand the migration and trophic ecology of northeastern Pacific white sharks (Carcharodon carcharias)</t>
  </si>
  <si>
    <t>Aaron B. Carlisle, Sora L. Kim, Brice X. Semmens, Daniel J. Madigan, Salvador J. Jorgensen, Christopher R. Perle, Scot D. Anderson, Taylor K. Chapple, Paul E. Kanive, Barbara A. Block</t>
  </si>
  <si>
    <t>e30492</t>
  </si>
  <si>
    <t>﻿10.1371/journal.pone.0030492</t>
  </si>
  <si>
    <t>Reconstructing habitat use by juvenile salmon sharks links upwelling to strandings in the California Current</t>
  </si>
  <si>
    <t>Aaron B. Carlisle, Steven Y. Litvin, Elliott L. Hazen, Daniel J. Madigan, Kenneth J. Goldman, Robert N. Lea, Barbara A. Block</t>
  </si>
  <si>
    <t>217-228</t>
  </si>
  <si>
    <t>﻿10.3354/meps11183</t>
  </si>
  <si>
    <t>Diet-and tissue-specific incorporation of isotopes in the shark Scyliorhinus stellaris, a North Sea mesopredator</t>
  </si>
  <si>
    <t>Stephane Caut, Michael J. Jowers, Loïc Michel, Gilles Lepoint, Aaron T. Fisk</t>
  </si>
  <si>
    <t>185-198</t>
  </si>
  <si>
    <t>﻿10.3354/meps10478</t>
  </si>
  <si>
    <t>﻿Effects of lipid and urea extraction on d15N values of deep-sea sharks and hagfish: Can mathematical correction factors be generated?</t>
  </si>
  <si>
    <t>Diana A. Churchill, Michael R. Heithaus, R. Dean Grubbs</t>
  </si>
  <si>
    <t>Deep-Sea Research Part II</t>
  </si>
  <si>
    <t>103-108</t>
  </si>
  <si>
    <t>﻿10.1016/j.dsr2.2014.12.013</t>
  </si>
  <si>
    <t>﻿Pacific sleeper shark Somniosus pacificus trophic ecology in the eastern North Pacific Ocean inferred from nitrogen and carbon stable-isotope ratios and diet</t>
  </si>
  <si>
    <t>D. L. Courtney, R. Foy</t>
  </si>
  <si>
    <t>Journal of Fish Biology</t>
  </si>
  <si>
    <t>1508-1545</t>
  </si>
  <si>
    <t>﻿10.1111/j.1095-8649.2012.03261.x</t>
  </si>
  <si>
    <t>Nursery habitat use and foraging ecology of the brown stingray Dasyatis lata determined from stomach contents, bulk and amino acid stable isotopes</t>
  </si>
  <si>
    <t>Jonathan J. Dale, Natalie J. Wallsgrove, Brian N. Popp, Kim N. Holland</t>
  </si>
  <si>
    <t>221-236</t>
  </si>
  <si>
    <t>﻿10.3354/meps09171</t>
  </si>
  <si>
    <t>﻿Feeding ecology of five commercial shark species of the Celtic Sea through stable isotope and trace metal analysis</t>
  </si>
  <si>
    <t>N. Domi, J. M. Bouquegneau, K. Das</t>
  </si>
  <si>
    <t>Marine Environmental Research</t>
  </si>
  <si>
    <t>551-569</t>
  </si>
  <si>
    <t>﻿10.1016/j.marenvres.2005.03.001</t>
  </si>
  <si>
    <t>﻿Trophic plasticity in the Atlantic sharpnose shark (Rhizoprionodon terraenovae) from the north central Gulf of Mexico</t>
  </si>
  <si>
    <t>J. Marcus Drymon, Sean P. Powers, Ruth H. Carmichael</t>
  </si>
  <si>
    <t>21-35</t>
  </si>
  <si>
    <t>﻿10.1007/s10641-011-9922-z</t>
  </si>
  <si>
    <t>﻿Mercury, cadmium, zinc and copper concentrations and stable isotope ratios of carbon and nitrogen in tiger sharks (Galeocerdo cuvier) culled off Ishigaki Island, Japan</t>
  </si>
  <si>
    <t>Ecological Indicators</t>
  </si>
  <si>
    <t>86-93</t>
  </si>
  <si>
    <t>﻿10.1016/j.ecolind.2015.03.008</t>
  </si>
  <si>
    <t>Metal concentrations in the liver and stable isotope ratios of carbon and nitrogen in the muscle of Silvertip shark (Carcharhinus albimarginatus) culled off Ishigaki Island, Japan: Changes with growth</t>
  </si>
  <si>
    <t>Tetsuya Endo, Osamu Kimura, Hideki Ogasawara, Chiho Ohta, Nobuyuki Koga, Yoshihisa Kato, Koichi Haraguchi</t>
  </si>
  <si>
    <t>Tetsuya Endo, Osamu Kimura, Chiho Ohta, Nobuyuki Koga, Yoshihisa Kato, Yukiko Fujii, Koichi Haraguchi</t>
  </si>
  <si>
    <t>e0147797</t>
  </si>
  <si>
    <t>﻿10.1371/journal.pone.0147797</t>
  </si>
  <si>
    <t>Predicting trophic position in sharks of the north-west Atlantic Ocean using stable isotope analysis</t>
  </si>
  <si>
    <t>James A. Estrada, Aaron N. Rice, Molly E. Lutcavage, Gregory B. Skomal</t>
  </si>
  <si>
    <t>Journal of Marine Biology</t>
  </si>
  <si>
    <t>1347-1350</t>
  </si>
  <si>
    <t>﻿10.1017/S0025315403008798</t>
  </si>
  <si>
    <t>﻿Trophic inference in two sympatric sharks, sphyrna lewini and carcharhinus falciformis (Elasmobranchii: Carcharhiniformes), based on stable isotope analysis at Malpelo Island, Colombia</t>
  </si>
  <si>
    <t>Colombo Estupiñán-Montaño, Felipe Galván-Magaña, Elena Tamburín, Alberto Sánchez-Gonzálex, Daniel J. Villalobos-Ramírez, Nancy Murillo-Bohórquez, Sandra Bessudo-Lion, José F. Estupiñán-Ortiz</t>
  </si>
  <si>
    <t>Acta Icthyologica Et Piscatoria</t>
  </si>
  <si>
    <t>357-364</t>
  </si>
  <si>
    <t>﻿10.3750/AIEP/02177</t>
  </si>
  <si>
    <t>﻿Niche metrics suggest euryhaline and coastal elasmobranchs provide trophic connections among marine and freshwater biomes in northern Australia</t>
  </si>
  <si>
    <t>Sharon L. Every, Heidi R. Pethybridge, Christopher J. Fulton, Peter M. Kyne, David A. Crook</t>
  </si>
  <si>
    <t>181-196</t>
  </si>
  <si>
    <t>﻿10.3354/meps11995</t>
  </si>
  <si>
    <t>Trophic webs of deep-sea megafauna on mainland and insular slopes of the NW Mediterranean: A comparison by stable isotope analysis</t>
  </si>
  <si>
    <t>E. Fanelli, V. Papiol, J. E. Cartes, P. Rumolo, C. López-Pérez</t>
  </si>
  <si>
    <t>199-221</t>
  </si>
  <si>
    <t>﻿10.3354/meps10430</t>
  </si>
  <si>
    <t>﻿The trophic role of a large marine predator, the tiger shark Galeocerdo cuvier</t>
  </si>
  <si>
    <t>Luciana C. Ferreira, Michele Thums, Michael R. Heithaus, Adam Barnett, Kátya G. Abrantes, Bonnie J. Holmes, Lara M. Zamora, Ashley J. Frisch, Julian G. Pepperell, Derek Burkholder, Jeremy Vaudo, Robert Nowicki, Jessica Meeuqig, Mark G. Meekan</t>
  </si>
  <si>
    <t>Scientific Reports</t>
  </si>
  <si>
    <t>﻿10.1038/s41598-017-07751-2</t>
  </si>
  <si>
    <t>﻿Using anthropogenic contaminants and stable isotopes to assess the feeding ecology of Greenland sharks</t>
  </si>
  <si>
    <t>Aaron T. Fisk, Sheryl A. Tittlemier, Jennifer L. Pranschke, Ross J. Norstrom</t>
  </si>
  <si>
    <t>Ecology</t>
  </si>
  <si>
    <t>2162-2172</t>
  </si>
  <si>
    <t>﻿10.2307/3072048</t>
  </si>
  <si>
    <t>Evidence of butyltin biomagnification along the northern adriatic food-web (Mediterranean sea) elucidated by stable isotope ratios</t>
  </si>
  <si>
    <t>Tomas Fortibuoni, Seta Noventa, Federico Rampazzo, Claudia Gion, Malgorzata Formalewicz, Daniela Berto, Saša Raicevich</t>
  </si>
  <si>
    <t>Environmental Science and Technology</t>
  </si>
  <si>
    <t>3370-3377</t>
  </si>
  <si>
    <t>﻿10.1021/es304875b</t>
  </si>
  <si>
    <t>Feeding habits of the Blue shark ( Prionace glauca) in the northwestern Pacific based on stomach contents and stable isotope ratios</t>
  </si>
  <si>
    <t>Yuki Fujinami, Sayaka Nakatsuka, Seiji Ohshimo</t>
  </si>
  <si>
    <t>Pacific Science</t>
  </si>
  <si>
    <t>21-39</t>
  </si>
  <si>
    <t>﻿10.2984/72.1.2</t>
  </si>
  <si>
    <t>Spatial variability of carbon (d13C) and nitrogen (d15N) stable isotope ratios in an Arctic maine food web</t>
  </si>
  <si>
    <t>Joan Holst Hansen, Rasmus Berg Hedeholm, Kaj Sünksen, Jens Tang Christensen, Peter Grønkjær</t>
  </si>
  <si>
    <t>47-59</t>
  </si>
  <si>
    <t>﻿10.3354/meps09945</t>
  </si>
  <si>
    <t>Trophic relationships of hake (Merluccius capensis and M. paradoxus) and sharks (Centrophorus squamosus, Deania calcea and D. profundorum) in the Northern (Namibia) Benguela Current region</t>
  </si>
  <si>
    <t>Johannes A. Iitembu, Nicole B. Richoux</t>
  </si>
  <si>
    <t>African Zoology</t>
  </si>
  <si>
    <t>273-279</t>
  </si>
  <si>
    <t>﻿10.1080/15627020.2015.1079142</t>
  </si>
  <si>
    <t>﻿Evaluation of biopsy systems for sampling white shark Carcharodon carcharias (Lamniformes: Lamnidae) muscle for stable isotope anlaysis</t>
  </si>
  <si>
    <t>Mario Jaime-Rivera, Javier Caraveo-Patiño, Mauricio Hoyos-Padilla, Felipe Galván-Magaña</t>
  </si>
  <si>
    <t>Revista de Biología Marina y Oceanografía</t>
  </si>
  <si>
    <t>345-351</t>
  </si>
  <si>
    <t>﻿10.4067/S0718-19572013000200013</t>
  </si>
  <si>
    <t>Investigations of Δ14C, d13C, and d15N in vertebrae of white shark (Carcharodon carcharias) from the eastern North Pacific Ocean</t>
  </si>
  <si>
    <t>Lisa A. Kerr, Allen H. Andrews, Gregor M. Cailliet, Thomas A. Brown, Kenneth H. Coale</t>
  </si>
  <si>
    <t>337-353</t>
  </si>
  <si>
    <t>﻿10.1007/s10641-006-9125-1</t>
  </si>
  <si>
    <t>Ontogenetic and among-individual variation in foraging strategies of Northeast Pacific White sharks based on stable isotope analysis</t>
  </si>
  <si>
    <t>Sora L. Kim, M. Tim Tinker, James A. Estes, Paul L. Koch</t>
  </si>
  <si>
    <t>e45068</t>
  </si>
  <si>
    <t>﻿10.1371/journal.pone.0045068</t>
  </si>
  <si>
    <t>Baptiste Le Bourg, Jeremy J. Kiszka, Paco Bustamante, Michael R. Heithaus, Sébastien Jaquemet, Frances Humber</t>
  </si>
  <si>
    <t>Effect of body length, trophic position and habitat use on mercury concentrations of sharks from contrasted ecosystems in the southwestern Indian Ocean</t>
  </si>
  <si>
    <t>Environmental Research</t>
  </si>
  <si>
    <t>387-395</t>
  </si>
  <si>
    <t>﻿10.1016/j.envres.2018.11.024</t>
  </si>
  <si>
    <t>Trophic ecology of sharks in the mid-east Pacific ocean inferred from stable isotopes</t>
  </si>
  <si>
    <t>Yunkai Li, Yi Gong, Xinjun Chen, Xiaojie Dai, Jiangfeng Zhu</t>
  </si>
  <si>
    <t>Journal of Ocean University of China</t>
  </si>
  <si>
    <t>278-282</t>
  </si>
  <si>
    <t>﻿10.1007/s11802-014-2071-1</t>
  </si>
  <si>
    <t>Trophic interactions among pelagic sharks and large predatory teleosts in the northeast central Pacific</t>
  </si>
  <si>
    <t>Yunkai Li, Yuying Zhang, Xiaojie Dai</t>
  </si>
  <si>
    <t>97-103</t>
  </si>
  <si>
    <t>﻿10.1016/j.jembe.2016.04.013</t>
  </si>
  <si>
    <t>Population and individual foraging patterns of two hammerhead sharks using carbon and nitrogen stable isotopes</t>
  </si>
  <si>
    <t>P. Loor-Andrade, F. Galván-Magaña, F. R. Elorriage-Verplancken, C. Polo-Silva, A. Delgado-Huertas</t>
  </si>
  <si>
    <t>Rapid Communications in Mass Spectrometry</t>
  </si>
  <si>
    <t>821-829</t>
  </si>
  <si>
    <t>﻿10.1002/rcm.7169</t>
  </si>
  <si>
    <t>Stable isotopes from multiple tissues reveal diet switching in sharks</t>
  </si>
  <si>
    <t>M. Aaron MacNeil, Gregory B. Skomal, Aaron T. Fisk</t>
  </si>
  <si>
    <t>199-206</t>
  </si>
  <si>
    <t>﻿10.3354/meps302199</t>
  </si>
  <si>
    <t>Effects of sample treatment on the analysis of stable isotopes of carbon and nitrogen in zooplankton, micronekton and a filter-feeding shark</t>
  </si>
  <si>
    <t>Lara Marcus, Patti Virtue, Peter D. Nichols, Mark G. Meekan, Heidi Pethybridge</t>
  </si>
  <si>
    <t>﻿10.1007/s00227-017-3153-6</t>
  </si>
  <si>
    <t>﻿Ecological niche partitioning within a large predator guild in a nutrient-limited estuary</t>
  </si>
  <si>
    <t>Philip Matich, Jerald S. Ault, Ross E. Boucek, David R. Bryan, Kirk R. Gastrich, Christine L. Harvey, Michael R. Heithaus, Jeremy J. Kiszka, Valeria Paz, Jennifer S. Rehage, Adam E. Rosenblatt</t>
  </si>
  <si>
    <t>Limnology and Oceanography</t>
  </si>
  <si>
    <t>934-953</t>
  </si>
  <si>
    <t>﻿10.1002/lno.10477</t>
  </si>
  <si>
    <t>Global versus local causes and health implications of high mercury concentrations in sharks from the east coast of South Africa</t>
  </si>
  <si>
    <t>Melissa A. McKinney, Kylie Dean, Nigel E. Hussey, Geremy Cliff, Sabine P. Wintner, Sheldon F. J. Dudley, M. Philip Zungu, Aaron T. Fisk</t>
  </si>
  <si>
    <t>Science of the Total Environment</t>
  </si>
  <si>
    <t>176-183</t>
  </si>
  <si>
    <t>﻿10.1016/j.scitotenv.2015.09.074</t>
  </si>
  <si>
    <t>Stable-isotope comparisons between embryos and mothers of a placentatrophic shark species</t>
  </si>
  <si>
    <t>B. C. McMeans, J. A. Olin, G. W. Benz</t>
  </si>
  <si>
    <t>2464-2474</t>
  </si>
  <si>
    <t>﻿10.1111/j.1095-8649.2009.02402.x</t>
  </si>
  <si>
    <t>Diet and resource use among Greenland sharks (Somniosus microcephalus) and teleosts sampled in Icelandic waters, using d13C, d15N, and mercury</t>
  </si>
  <si>
    <t>﻿10.1139/F10-072</t>
  </si>
  <si>
    <t>Bailey C. McMeans, Jörunder Svavarsson, Susan Dennard, Aaron T. Fisk</t>
  </si>
  <si>
    <t>Canadian Journal of Fisheries and Aquatic Sciences</t>
  </si>
  <si>
    <t>1428-1438</t>
  </si>
  <si>
    <t>Bailey C. McMeans, Michael T. Arts, Christian Lydersen, Kit M. Kovacs, Haakon Hop, Stig Falk-Petersen, Aaron T. Fisk</t>
  </si>
  <si>
    <t>The role of Greenland sharks (Somniosus microcephalus) in an Arctic ecosystem: Assessed via stable isotopes and fatty acids</t>
  </si>
  <si>
    <t>1223-1238</t>
  </si>
  <si>
    <t>﻿10.1007/s00227-013-2174-z</t>
  </si>
  <si>
    <t>Resource-use dynamics of co-occurring chondrichthyans from the First Coast, North Florida, USA</t>
  </si>
  <si>
    <t>Clark Morgan, Oliver N. Shipley, James Gelsleichter</t>
  </si>
  <si>
    <t>570-579</t>
  </si>
  <si>
    <t>﻿10.1111/jfb.14238</t>
  </si>
  <si>
    <t>Short- and long-term importance of small sharks in the diet of the rare deep-sea shark Dalatias licha</t>
  </si>
  <si>
    <t>Joan Navarro, Lourdes López, Marta Coll, Claudio Barría, Rauel Sáez-Liante</t>
  </si>
  <si>
    <t>1697-1707</t>
  </si>
  <si>
    <t>﻿10.1007/s00227-014-2454-2</t>
  </si>
  <si>
    <t>Evaluation of the diet of Sowerby's beaked whale, Mesoplodon bidens, based on isotopic comparisons among northwestern Atlantic cetaceans</t>
  </si>
  <si>
    <t>Peggy H. Ostrom, Jon Lien, Stephen A. Macko</t>
  </si>
  <si>
    <t>Canadian Journal of Zoology</t>
  </si>
  <si>
    <t>858-861</t>
  </si>
  <si>
    <t>﻿10.1139/z93-110</t>
  </si>
  <si>
    <t>Feeding behavior and trophic interaction of three shark species in the Galapagos Marine Reserve</t>
  </si>
  <si>
    <t>Diego Páez-Rosas, Paul Insuasti-Zarate, Marjorie Riofrío-Lazo, Felipe Galván-Magaña</t>
  </si>
  <si>
    <t>PeerJ</t>
  </si>
  <si>
    <t>e4818</t>
  </si>
  <si>
    <t>﻿10.7717/peerj.4818</t>
  </si>
  <si>
    <t>Movements and foraging of predators associated with mesophotic coral reefs and their potential for linking ecological habitats</t>
  </si>
  <si>
    <t>Yannis P. Papastamatiou, Carl G. Meyer, Randall K. Kosaki, Natalie J. Wallsgrove, Brian N. Popp</t>
  </si>
  <si>
    <t>155-170</t>
  </si>
  <si>
    <t>﻿10.3354/meps11110</t>
  </si>
  <si>
    <t>Trophic structure and biomagnification of mercury in an assemblage of deepwater chondrichthyans from southeastern Australia</t>
  </si>
  <si>
    <t>H. Pethybridge, E. C. V. Butler, D. Cossa, R. Daley, A. Boudou</t>
  </si>
  <si>
    <t>163-174</t>
  </si>
  <si>
    <t>﻿10.3354/meps09593</t>
  </si>
  <si>
    <t>Feeding ecology of three coastal shark species in the northwest Gulf of Mexico</t>
  </si>
  <si>
    <t>Jeffrey D. Plumlee, R. J. David Wells</t>
  </si>
  <si>
    <t>﻿10.3354/meps11723</t>
  </si>
  <si>
    <t>Trophic inferences of blue shark (Prionace glauca) in the Mexican Pacific from stable isotope analysis in teeth</t>
  </si>
  <si>
    <t>Carlos J. Polo-Silva, Felipe Galván-Magaña, Antonio Delgado-Huertas</t>
  </si>
  <si>
    <t>1631-1638</t>
  </si>
  <si>
    <t>﻿10.1002/rcm.6275</t>
  </si>
  <si>
    <t>Trophic shift in the diet of the pelagic thresher shark based on stomach contents and stable isotope analyses</t>
  </si>
  <si>
    <t>Carlos Polo-Silva, Seth D. Newsome, Felipe Galván-Magaña, Marcela Grijalba-Bendeck, Adolfo Sanjuan-Muñoz</t>
  </si>
  <si>
    <t>Marine Biology Research</t>
  </si>
  <si>
    <t>958-971</t>
  </si>
  <si>
    <t>﻿10.1080/17451000.2013.793802</t>
  </si>
  <si>
    <t>Stable isotopic evidence for trophic groupings and bio-regionalization of predators and their prey in oceanic waters off eastern Australia</t>
  </si>
  <si>
    <t>Andrew T. Revill, Jock W. Young, Matt Lansdell</t>
  </si>
  <si>
    <t>1241-1253</t>
  </si>
  <si>
    <t>﻿10.1007/s00227-009-1166-5</t>
  </si>
  <si>
    <t>Feeding ecology and trophic relationships of pelagic sharks and billfishes coexisting in the central eastern Pacific Ocean</t>
  </si>
  <si>
    <t>Rigoberto Rosas-Luis, Joan Navarro, Peggy Loor-Andrade, Manuela G. Forero</t>
  </si>
  <si>
    <t>191-201</t>
  </si>
  <si>
    <t>﻿10.3354/meps12186</t>
  </si>
  <si>
    <t>Mercury accumulation in sharks from the coastal waters of southwest Florida</t>
  </si>
  <si>
    <t>Darren Rumbold, Robert Wasno, Neil Hammerschlag, Aswani Volety</t>
  </si>
  <si>
    <t>Archives of Environmental Contamination and Toxicology</t>
  </si>
  <si>
    <t>402-412</t>
  </si>
  <si>
    <t>﻿10.1007/s00244-014-0050-6</t>
  </si>
  <si>
    <t>Trophic ecology of a predatory community in a shallow-water, high-salinity estuary assessed by stable isotope analysis</t>
  </si>
  <si>
    <t>Ashley J. Shaw, Bryan S. Frazier, John R. Kucklick, Gorka Sancho</t>
  </si>
  <si>
    <t>Marine and Coastal Fisheries</t>
  </si>
  <si>
    <t>46-61</t>
  </si>
  <si>
    <t>﻿10.1080/19425120.2015.1121940</t>
  </si>
  <si>
    <t>﻿Feeding ecology of the Sandbar shark in South Carolina estuaries revealed through d13C and d15N stable isotope analysis</t>
  </si>
  <si>
    <t>David S. Shiffman, Bryan S. Frazier, John R. Kucklick, Daviel Abel, Jay Brandes, Gorka Sancho</t>
  </si>
  <si>
    <t>156-169</t>
  </si>
  <si>
    <t>﻿10.1080/19425120.2014.920742</t>
  </si>
  <si>
    <t>Trophic niche dynamics of three nearshore benthic predators in The Bahamas</t>
  </si>
  <si>
    <t>Oliver N. Shipley, Karen J. Murchie, Michael G. Frisk, Owen R. O'Shea, Maggie M. Winchester, Edward J. Brooks, Jessie Pearson, Michael Power</t>
  </si>
  <si>
    <t>Hydrobiologia</t>
  </si>
  <si>
    <t>177-188</t>
  </si>
  <si>
    <t>﻿10.1007/s10750-018-3523-1</t>
  </si>
  <si>
    <t>Isotopic niche and resource sharing among young sharks (Carcharodon carcharias and Isurus oxyrinchus) in Baja California, Mexico</t>
  </si>
  <si>
    <t>Elena Tamburin, Sora L. Kim, Fernando R. Elorriaga-Verplancken, Daniel J. Madigan, Mauricio Hoyos-Padilla, Alberto Sánchez-González, Agustín Hernández-Herrera, José Leonardo Castillo-Geniz, Carlos Javier Godinez-Padilla, Felipe Galván-Magaña</t>
  </si>
  <si>
    <t>107-124</t>
  </si>
  <si>
    <t>﻿10.3354/meps12884</t>
  </si>
  <si>
    <t>Isotopic variation in blood components based on their biochemistry and physiology: A comparison between sharks and fur seals</t>
  </si>
  <si>
    <t>Elena Tamburin, María José Amador-Capitanachi, Felipe Galván-Magaña, Tenaya A. Norris, Fernando R. Elorriaga-Verplancken</t>
  </si>
  <si>
    <t>Journal of Experimental Zoology</t>
  </si>
  <si>
    <t>104-110</t>
  </si>
  <si>
    <t>﻿10.1002/jez.2330</t>
  </si>
  <si>
    <t>Feeding patterns of two sympatric shark predators in coastal ecosystems of an oceanic island</t>
  </si>
  <si>
    <t>Clément Trystram, Karyne M. Rogers, Marc Soria, Sébastien Jaquemet</t>
  </si>
  <si>
    <t>216-227</t>
  </si>
  <si>
    <t>﻿10.1139/cjfas-2016-0105</t>
  </si>
  <si>
    <t>Mother-offspring isotope fractionation in two species of placentatrophic sharks</t>
  </si>
  <si>
    <t>J. J. Vaudo, P. Matich, M. R. Heithaus</t>
  </si>
  <si>
    <t>1724-1727</t>
  </si>
  <si>
    <t>﻿10.1111/j.1095-8649.2010.02813.x</t>
  </si>
  <si>
    <t>Effects of anticoagulants on stable-isotope values (d13C and d15N) of shark blood components</t>
  </si>
  <si>
    <t>Ornella C. Weideli, Jeremy J. Kiszka, Philip Matich, Michael R. Heithaus</t>
  </si>
  <si>
    <t>1535-1539</t>
  </si>
  <si>
    <t>﻿10.1111/jfb.14164</t>
  </si>
  <si>
    <t>Trophic partitioning between abundant demersal sharks coexisting in the North Aegean Sea</t>
  </si>
  <si>
    <t>Emre Yemisken, Joan Navarro, Manuela Forero, Persefoni Megalofonou, Lutfiye Eryilmaz</t>
  </si>
  <si>
    <t>Journal of the Marine Biological Association of the United Kingdom</t>
  </si>
  <si>
    <t>1213-1219</t>
  </si>
  <si>
    <t>﻿10.1017/S0025315419000110</t>
  </si>
  <si>
    <t>EstupiñánMontaño2017</t>
  </si>
  <si>
    <t>Barría2015</t>
  </si>
  <si>
    <t>Barría2018</t>
  </si>
  <si>
    <t>northwest Mediterranean Sea</t>
  </si>
  <si>
    <t>﻿Trophic habits of an abundant shark in the northwestern Mediterranean Sea using an isotopic non-lethal approach</t>
  </si>
  <si>
    <t>Claudio Barría, Joan Navarro, Marta Coll</t>
  </si>
  <si>
    <t>Estuarine, Coastal and Shelf Science</t>
  </si>
  <si>
    <t>383-390</t>
  </si>
  <si>
    <t>﻿10.1016/j.ecss.2017.08.021</t>
  </si>
  <si>
    <t>‰ vs. VPDB</t>
  </si>
  <si>
    <t>Borrell2011a</t>
  </si>
  <si>
    <t>Abrantes2018</t>
  </si>
  <si>
    <t>Whitetip reef shark</t>
  </si>
  <si>
    <t>May-June</t>
  </si>
  <si>
    <t>Shark Reef Marine Reserve, Viti Levu, Fiji</t>
  </si>
  <si>
    <t>Triaenodon obesus</t>
  </si>
  <si>
    <t>Triaenodon</t>
  </si>
  <si>
    <t>Intrapopulation variations in diet and habitat use in a marine apex predator, the broadnose sevengill shark Notorynchus cepedianus</t>
  </si>
  <si>
    <t>Kátya G. Abrantes, Adam Barnett</t>
  </si>
  <si>
    <t>133-148</t>
  </si>
  <si>
    <t>﻿10.3354/meps09395</t>
  </si>
  <si>
    <t>authors</t>
  </si>
  <si>
    <t>title</t>
  </si>
  <si>
    <t>journal</t>
  </si>
  <si>
    <t>year</t>
  </si>
  <si>
    <t>volume</t>
  </si>
  <si>
    <t>pages</t>
  </si>
  <si>
    <t>variable_number</t>
  </si>
  <si>
    <t>type of length reported: PCL = precaudal length, TL = total length, FL = fork length, IL = internal length, U = unknown</t>
  </si>
  <si>
    <t>IL</t>
  </si>
  <si>
    <t>CN_ratio_error_type</t>
  </si>
  <si>
    <t>environment</t>
  </si>
  <si>
    <t>Notorynchus</t>
  </si>
  <si>
    <t>Plunket's shark</t>
  </si>
  <si>
    <t>Only described as extracted if study specifically mentioned steps used to extract urea (e.g. a DI rinse)</t>
  </si>
  <si>
    <t>mean d15N value, if n_ind = 1 this is just the measured d15N</t>
  </si>
  <si>
    <t>length_mean</t>
  </si>
  <si>
    <t>length_error</t>
  </si>
  <si>
    <t>length_min</t>
  </si>
  <si>
    <t>length_max</t>
  </si>
  <si>
    <t>Carchariidae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</si>
</sst>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Calibri"/>
      <family val="2"/>
      <scheme val="minor"/>
    </font>
    <font>
      <sz val="10"/>
      <name val="Arial"/>
      <family val="2"/>
    </font>
    <font>
      <sz val="8"/>
      <name val="Calibri"/>
      <family val="2"/>
      <scheme val="minor"/>
    </font>
    <font>
      <sz val="11"/>
      <color theme="1"/>
      <name val="Lucida Grand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0" borderId="0" xfId="0" applyFont="1"/>
    <xf numFmtId="0" fontId="0" fillId="2" borderId="0" xfId="0" applyFill="1"/>
    <xf numFmtId="2" fontId="0" fillId="0" borderId="0" xfId="0" applyNumberFormat="1"/>
    <xf numFmtId="1" fontId="0" fillId="0" borderId="0" xfId="0" applyNumberFormat="1"/>
    <xf numFmtId="0" fontId="0" fillId="0" borderId="0" xfId="0" quotePrefix="1"/>
    <xf numFmtId="0" fontId="0" fillId="0" borderId="0" xfId="0" quotePrefix="1" applyFill="1"/>
    <xf numFmtId="0" fontId="0" fillId="0" borderId="0" xfId="0" applyAlignment="1">
      <alignment wrapText="1"/>
    </xf>
    <xf numFmtId="0" fontId="0" fillId="0" borderId="0" xfId="0" applyFont="1"/>
    <xf numFmtId="0" fontId="0" fillId="0" borderId="0" xfId="0" applyFont="1" applyAlignment="1">
      <alignment wrapText="1"/>
    </xf>
    <xf numFmtId="49" fontId="0" fillId="0" borderId="0" xfId="0" applyNumberFormat="1"/>
    <xf numFmtId="0" fontId="4" fillId="0" borderId="0" xfId="0" applyFont="1"/>
    <xf numFmtId="0" fontId="0" fillId="0" borderId="0" xfId="0" applyFill="1"/>
    <xf numFmtId="0" fontId="0" fillId="0" borderId="0" xfId="0" applyFont="1" applyFill="1"/>
    <xf numFmtId="0" fontId="4" fillId="0" borderId="0" xfId="0" applyFont="1" applyFill="1"/>
    <xf numFmtId="0" fontId="0" fillId="0" borderId="0" xfId="0" applyFill="1" applyAlignment="1">
      <alignment wrapText="1"/>
    </xf>
    <xf numFmtId="0" fontId="0" fillId="0" borderId="0" xfId="0" applyFont="1" applyFill="1" applyAlignment="1">
      <alignment wrapText="1"/>
    </xf>
  </cellXfs>
  <cellStyles count="2">
    <cellStyle name="Normal" xfId="0" builtinId="0"/>
    <cellStyle name="Normal 2" xfId="1" xr:uid="{8E54B36E-D3F0-C343-8A07-4828495D67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56D93-483E-5F49-BBA7-DA01CD7BBB30}">
  <dimension ref="A1:G45"/>
  <sheetViews>
    <sheetView workbookViewId="0">
      <selection activeCell="B43" sqref="B43"/>
    </sheetView>
  </sheetViews>
  <sheetFormatPr baseColWidth="10" defaultRowHeight="16" x14ac:dyDescent="0.2"/>
  <cols>
    <col min="1" max="1" width="15" style="8" bestFit="1" customWidth="1"/>
    <col min="2" max="2" width="18.1640625" style="8" bestFit="1" customWidth="1"/>
    <col min="3" max="3" width="64" style="8" bestFit="1" customWidth="1"/>
    <col min="4" max="4" width="12.6640625" style="8" bestFit="1" customWidth="1"/>
    <col min="5" max="6" width="10.83203125" style="8"/>
    <col min="7" max="7" width="89.1640625" style="8" customWidth="1"/>
    <col min="8" max="16384" width="10.83203125" style="8"/>
  </cols>
  <sheetData>
    <row r="1" spans="1:7" x14ac:dyDescent="0.2">
      <c r="A1" s="8" t="s">
        <v>907</v>
      </c>
      <c r="B1" s="8" t="s">
        <v>529</v>
      </c>
      <c r="C1" s="8" t="s">
        <v>530</v>
      </c>
      <c r="D1" s="8" t="s">
        <v>572</v>
      </c>
      <c r="E1" s="8" t="s">
        <v>545</v>
      </c>
      <c r="F1" s="8" t="s">
        <v>577</v>
      </c>
      <c r="G1" s="8" t="s">
        <v>578</v>
      </c>
    </row>
    <row r="2" spans="1:7" ht="17" x14ac:dyDescent="0.2">
      <c r="A2" s="8">
        <v>1</v>
      </c>
      <c r="B2" s="8" t="s">
        <v>0</v>
      </c>
      <c r="C2" s="9" t="s">
        <v>531</v>
      </c>
      <c r="D2" s="8" t="s">
        <v>536</v>
      </c>
      <c r="F2" s="8" t="s">
        <v>574</v>
      </c>
    </row>
    <row r="3" spans="1:7" ht="17" x14ac:dyDescent="0.2">
      <c r="A3" s="8">
        <v>2</v>
      </c>
      <c r="B3" s="8" t="s">
        <v>13</v>
      </c>
      <c r="C3" s="9" t="s">
        <v>532</v>
      </c>
      <c r="D3" s="8" t="s">
        <v>535</v>
      </c>
      <c r="F3" s="8" t="s">
        <v>574</v>
      </c>
    </row>
    <row r="4" spans="1:7" ht="17" x14ac:dyDescent="0.2">
      <c r="A4" s="8">
        <v>3</v>
      </c>
      <c r="B4" s="8" t="s">
        <v>167</v>
      </c>
      <c r="C4" s="9" t="s">
        <v>533</v>
      </c>
      <c r="D4" s="8" t="s">
        <v>535</v>
      </c>
      <c r="F4" s="8" t="s">
        <v>574</v>
      </c>
    </row>
    <row r="5" spans="1:7" ht="17" x14ac:dyDescent="0.2">
      <c r="A5" s="8">
        <v>4</v>
      </c>
      <c r="B5" s="8" t="s">
        <v>1</v>
      </c>
      <c r="C5" s="9" t="s">
        <v>534</v>
      </c>
      <c r="D5" s="8" t="s">
        <v>535</v>
      </c>
      <c r="F5" s="8" t="s">
        <v>574</v>
      </c>
    </row>
    <row r="6" spans="1:7" ht="17" x14ac:dyDescent="0.2">
      <c r="A6" s="8">
        <v>5</v>
      </c>
      <c r="B6" s="8" t="s">
        <v>2</v>
      </c>
      <c r="C6" s="9" t="s">
        <v>537</v>
      </c>
      <c r="D6" s="8" t="s">
        <v>536</v>
      </c>
      <c r="F6" s="8" t="s">
        <v>574</v>
      </c>
    </row>
    <row r="7" spans="1:7" ht="17" x14ac:dyDescent="0.2">
      <c r="A7" s="8">
        <v>6</v>
      </c>
      <c r="B7" s="8" t="s">
        <v>19</v>
      </c>
      <c r="C7" s="9" t="s">
        <v>538</v>
      </c>
      <c r="D7" s="8" t="s">
        <v>536</v>
      </c>
      <c r="F7" s="8" t="s">
        <v>575</v>
      </c>
    </row>
    <row r="8" spans="1:7" ht="17" x14ac:dyDescent="0.2">
      <c r="A8" s="8">
        <v>7</v>
      </c>
      <c r="B8" s="8" t="s">
        <v>14</v>
      </c>
      <c r="C8" s="9" t="s">
        <v>568</v>
      </c>
      <c r="D8" s="8" t="s">
        <v>535</v>
      </c>
      <c r="F8" s="8" t="s">
        <v>575</v>
      </c>
    </row>
    <row r="9" spans="1:7" ht="17" x14ac:dyDescent="0.2">
      <c r="A9" s="8">
        <v>8</v>
      </c>
      <c r="B9" s="8" t="s">
        <v>3</v>
      </c>
      <c r="C9" s="9" t="s">
        <v>539</v>
      </c>
      <c r="D9" s="8" t="s">
        <v>535</v>
      </c>
      <c r="F9" s="8" t="s">
        <v>574</v>
      </c>
    </row>
    <row r="10" spans="1:7" ht="17" x14ac:dyDescent="0.2">
      <c r="A10" s="8">
        <v>9</v>
      </c>
      <c r="B10" s="8" t="s">
        <v>503</v>
      </c>
      <c r="C10" s="9" t="s">
        <v>540</v>
      </c>
      <c r="D10" s="8" t="s">
        <v>535</v>
      </c>
      <c r="F10" s="8" t="s">
        <v>574</v>
      </c>
    </row>
    <row r="11" spans="1:7" ht="34" x14ac:dyDescent="0.2">
      <c r="A11" s="8">
        <v>10</v>
      </c>
      <c r="B11" s="8" t="s">
        <v>528</v>
      </c>
      <c r="C11" s="9" t="s">
        <v>583</v>
      </c>
      <c r="D11" s="8" t="s">
        <v>535</v>
      </c>
      <c r="F11" s="8" t="s">
        <v>574</v>
      </c>
      <c r="G11" s="16" t="s">
        <v>914</v>
      </c>
    </row>
    <row r="12" spans="1:7" ht="85" x14ac:dyDescent="0.2">
      <c r="A12" s="8">
        <v>11</v>
      </c>
      <c r="B12" s="8" t="s">
        <v>4</v>
      </c>
      <c r="C12" s="9" t="s">
        <v>581</v>
      </c>
      <c r="D12" s="8" t="s">
        <v>535</v>
      </c>
      <c r="F12" s="8" t="s">
        <v>574</v>
      </c>
    </row>
    <row r="13" spans="1:7" ht="17" x14ac:dyDescent="0.2">
      <c r="A13" s="8">
        <v>12</v>
      </c>
      <c r="B13" s="8" t="s">
        <v>5</v>
      </c>
      <c r="C13" s="9" t="s">
        <v>541</v>
      </c>
      <c r="D13" s="8" t="s">
        <v>536</v>
      </c>
      <c r="E13" s="13" t="s">
        <v>889</v>
      </c>
      <c r="F13" s="8" t="s">
        <v>575</v>
      </c>
    </row>
    <row r="14" spans="1:7" ht="34" x14ac:dyDescent="0.2">
      <c r="A14" s="8">
        <v>13</v>
      </c>
      <c r="B14" s="8" t="s">
        <v>44</v>
      </c>
      <c r="C14" s="9" t="s">
        <v>553</v>
      </c>
      <c r="D14" s="8" t="s">
        <v>535</v>
      </c>
      <c r="E14" s="13"/>
      <c r="F14" s="8" t="s">
        <v>575</v>
      </c>
    </row>
    <row r="15" spans="1:7" ht="17" x14ac:dyDescent="0.2">
      <c r="A15" s="8">
        <v>14</v>
      </c>
      <c r="B15" s="8" t="s">
        <v>45</v>
      </c>
      <c r="C15" s="9" t="s">
        <v>542</v>
      </c>
      <c r="D15" s="8" t="s">
        <v>536</v>
      </c>
      <c r="E15" s="13" t="s">
        <v>889</v>
      </c>
      <c r="F15" s="8" t="s">
        <v>575</v>
      </c>
    </row>
    <row r="16" spans="1:7" ht="17" x14ac:dyDescent="0.2">
      <c r="A16" s="8">
        <v>15</v>
      </c>
      <c r="B16" s="8" t="s">
        <v>6</v>
      </c>
      <c r="C16" s="9" t="s">
        <v>543</v>
      </c>
      <c r="D16" s="8" t="s">
        <v>536</v>
      </c>
      <c r="E16" s="13" t="s">
        <v>889</v>
      </c>
      <c r="F16" s="8" t="s">
        <v>575</v>
      </c>
    </row>
    <row r="17" spans="1:6" ht="17" x14ac:dyDescent="0.2">
      <c r="A17" s="8">
        <v>16</v>
      </c>
      <c r="B17" s="8" t="s">
        <v>7</v>
      </c>
      <c r="C17" s="9" t="s">
        <v>544</v>
      </c>
      <c r="D17" s="8" t="s">
        <v>536</v>
      </c>
      <c r="E17" s="13" t="s">
        <v>889</v>
      </c>
      <c r="F17" s="8" t="s">
        <v>575</v>
      </c>
    </row>
    <row r="18" spans="1:6" ht="17" x14ac:dyDescent="0.2">
      <c r="A18" s="8">
        <v>17</v>
      </c>
      <c r="B18" s="8" t="s">
        <v>112</v>
      </c>
      <c r="C18" s="9" t="s">
        <v>551</v>
      </c>
      <c r="D18" s="8" t="s">
        <v>536</v>
      </c>
      <c r="E18" s="13" t="s">
        <v>889</v>
      </c>
      <c r="F18" s="8" t="s">
        <v>575</v>
      </c>
    </row>
    <row r="19" spans="1:6" ht="17" x14ac:dyDescent="0.2">
      <c r="A19" s="8">
        <v>18</v>
      </c>
      <c r="B19" s="8" t="s">
        <v>8</v>
      </c>
      <c r="C19" s="9" t="s">
        <v>915</v>
      </c>
      <c r="D19" s="8" t="s">
        <v>536</v>
      </c>
      <c r="E19" s="8" t="s">
        <v>546</v>
      </c>
      <c r="F19" s="8" t="s">
        <v>574</v>
      </c>
    </row>
    <row r="20" spans="1:6" ht="34" x14ac:dyDescent="0.2">
      <c r="A20" s="8">
        <v>19</v>
      </c>
      <c r="B20" s="8" t="s">
        <v>43</v>
      </c>
      <c r="C20" s="9" t="s">
        <v>553</v>
      </c>
      <c r="D20" s="8" t="s">
        <v>535</v>
      </c>
      <c r="F20" s="8" t="s">
        <v>575</v>
      </c>
    </row>
    <row r="21" spans="1:6" ht="17" x14ac:dyDescent="0.2">
      <c r="A21" s="8">
        <v>20</v>
      </c>
      <c r="B21" s="8" t="s">
        <v>42</v>
      </c>
      <c r="C21" s="9" t="s">
        <v>547</v>
      </c>
      <c r="D21" s="8" t="s">
        <v>536</v>
      </c>
      <c r="E21" s="8" t="s">
        <v>546</v>
      </c>
      <c r="F21" s="8" t="s">
        <v>575</v>
      </c>
    </row>
    <row r="22" spans="1:6" ht="17" x14ac:dyDescent="0.2">
      <c r="A22" s="8">
        <v>21</v>
      </c>
      <c r="B22" s="8" t="s">
        <v>9</v>
      </c>
      <c r="C22" s="9" t="s">
        <v>548</v>
      </c>
      <c r="D22" s="8" t="s">
        <v>536</v>
      </c>
      <c r="E22" s="8" t="s">
        <v>546</v>
      </c>
      <c r="F22" s="8" t="s">
        <v>575</v>
      </c>
    </row>
    <row r="23" spans="1:6" ht="17" x14ac:dyDescent="0.2">
      <c r="A23" s="8">
        <v>22</v>
      </c>
      <c r="B23" s="8" t="s">
        <v>10</v>
      </c>
      <c r="C23" s="9" t="s">
        <v>549</v>
      </c>
      <c r="D23" s="8" t="s">
        <v>536</v>
      </c>
      <c r="E23" s="8" t="s">
        <v>546</v>
      </c>
      <c r="F23" s="8" t="s">
        <v>575</v>
      </c>
    </row>
    <row r="24" spans="1:6" ht="17" x14ac:dyDescent="0.2">
      <c r="A24" s="8">
        <v>23</v>
      </c>
      <c r="B24" s="8" t="s">
        <v>113</v>
      </c>
      <c r="C24" s="9" t="s">
        <v>550</v>
      </c>
      <c r="D24" s="8" t="s">
        <v>536</v>
      </c>
      <c r="E24" s="8" t="s">
        <v>546</v>
      </c>
      <c r="F24" s="8" t="s">
        <v>575</v>
      </c>
    </row>
    <row r="25" spans="1:6" ht="17" x14ac:dyDescent="0.2">
      <c r="A25" s="8">
        <v>24</v>
      </c>
      <c r="B25" s="8" t="s">
        <v>17</v>
      </c>
      <c r="C25" s="9" t="s">
        <v>552</v>
      </c>
      <c r="D25" s="8" t="s">
        <v>536</v>
      </c>
      <c r="E25" s="8" t="s">
        <v>546</v>
      </c>
      <c r="F25" s="8" t="s">
        <v>575</v>
      </c>
    </row>
    <row r="26" spans="1:6" ht="34" x14ac:dyDescent="0.2">
      <c r="A26" s="8">
        <v>25</v>
      </c>
      <c r="B26" s="8" t="s">
        <v>171</v>
      </c>
      <c r="C26" s="9" t="s">
        <v>553</v>
      </c>
      <c r="D26" s="8" t="s">
        <v>535</v>
      </c>
      <c r="F26" s="8" t="s">
        <v>575</v>
      </c>
    </row>
    <row r="27" spans="1:6" ht="17" x14ac:dyDescent="0.2">
      <c r="A27" s="8">
        <v>26</v>
      </c>
      <c r="B27" s="8" t="s">
        <v>41</v>
      </c>
      <c r="C27" s="9" t="s">
        <v>554</v>
      </c>
      <c r="D27" s="8" t="s">
        <v>536</v>
      </c>
      <c r="F27" s="8" t="s">
        <v>575</v>
      </c>
    </row>
    <row r="28" spans="1:6" ht="17" x14ac:dyDescent="0.2">
      <c r="A28" s="8">
        <v>27</v>
      </c>
      <c r="B28" s="8" t="s">
        <v>15</v>
      </c>
      <c r="C28" s="9" t="s">
        <v>555</v>
      </c>
      <c r="D28" s="8" t="s">
        <v>535</v>
      </c>
      <c r="F28" s="8" t="s">
        <v>575</v>
      </c>
    </row>
    <row r="29" spans="1:6" ht="17" x14ac:dyDescent="0.2">
      <c r="A29" s="8">
        <v>28</v>
      </c>
      <c r="B29" s="8" t="s">
        <v>22</v>
      </c>
      <c r="C29" s="9" t="s">
        <v>556</v>
      </c>
      <c r="D29" s="8" t="s">
        <v>536</v>
      </c>
      <c r="F29" s="8" t="s">
        <v>575</v>
      </c>
    </row>
    <row r="30" spans="1:6" ht="17" x14ac:dyDescent="0.2">
      <c r="A30" s="8">
        <v>29</v>
      </c>
      <c r="B30" s="8" t="s">
        <v>23</v>
      </c>
      <c r="C30" s="9" t="s">
        <v>557</v>
      </c>
      <c r="D30" s="8" t="s">
        <v>536</v>
      </c>
      <c r="F30" s="8" t="s">
        <v>575</v>
      </c>
    </row>
    <row r="31" spans="1:6" ht="17" x14ac:dyDescent="0.2">
      <c r="A31" s="8">
        <v>30</v>
      </c>
      <c r="B31" s="8" t="s">
        <v>11</v>
      </c>
      <c r="C31" s="9" t="s">
        <v>558</v>
      </c>
      <c r="D31" s="8" t="s">
        <v>535</v>
      </c>
      <c r="F31" s="8" t="s">
        <v>574</v>
      </c>
    </row>
    <row r="32" spans="1:6" ht="17" x14ac:dyDescent="0.2">
      <c r="A32" s="8">
        <v>31</v>
      </c>
      <c r="B32" s="8" t="s">
        <v>32</v>
      </c>
      <c r="C32" s="9" t="s">
        <v>559</v>
      </c>
      <c r="D32" s="8" t="s">
        <v>535</v>
      </c>
      <c r="F32" s="8" t="s">
        <v>575</v>
      </c>
    </row>
    <row r="33" spans="1:6" ht="119" x14ac:dyDescent="0.2">
      <c r="A33" s="8">
        <v>32</v>
      </c>
      <c r="B33" s="8" t="s">
        <v>16</v>
      </c>
      <c r="C33" s="9" t="s">
        <v>571</v>
      </c>
      <c r="D33" s="8" t="s">
        <v>535</v>
      </c>
      <c r="F33" s="8" t="s">
        <v>574</v>
      </c>
    </row>
    <row r="34" spans="1:6" ht="17" x14ac:dyDescent="0.2">
      <c r="A34" s="8">
        <v>33</v>
      </c>
      <c r="B34" s="8" t="s">
        <v>71</v>
      </c>
      <c r="C34" s="9" t="s">
        <v>560</v>
      </c>
      <c r="D34" s="8" t="s">
        <v>536</v>
      </c>
      <c r="E34" s="8" t="s">
        <v>569</v>
      </c>
      <c r="F34" s="8" t="s">
        <v>574</v>
      </c>
    </row>
    <row r="35" spans="1:6" ht="17" x14ac:dyDescent="0.2">
      <c r="A35" s="8">
        <v>34</v>
      </c>
      <c r="B35" s="8" t="s">
        <v>72</v>
      </c>
      <c r="C35" s="9" t="s">
        <v>561</v>
      </c>
      <c r="D35" s="8" t="s">
        <v>536</v>
      </c>
      <c r="E35" s="8" t="s">
        <v>569</v>
      </c>
      <c r="F35" s="8" t="s">
        <v>574</v>
      </c>
    </row>
    <row r="36" spans="1:6" ht="17" x14ac:dyDescent="0.2">
      <c r="A36" s="8">
        <v>35</v>
      </c>
      <c r="B36" s="8" t="s">
        <v>73</v>
      </c>
      <c r="C36" s="9" t="s">
        <v>562</v>
      </c>
      <c r="D36" s="8" t="s">
        <v>536</v>
      </c>
      <c r="E36" s="8" t="s">
        <v>569</v>
      </c>
      <c r="F36" s="8" t="s">
        <v>574</v>
      </c>
    </row>
    <row r="37" spans="1:6" ht="17" x14ac:dyDescent="0.2">
      <c r="A37" s="8">
        <v>36</v>
      </c>
      <c r="B37" s="8" t="s">
        <v>74</v>
      </c>
      <c r="C37" s="9" t="s">
        <v>563</v>
      </c>
      <c r="D37" s="8" t="s">
        <v>536</v>
      </c>
      <c r="E37" s="8" t="s">
        <v>569</v>
      </c>
      <c r="F37" s="8" t="s">
        <v>574</v>
      </c>
    </row>
    <row r="38" spans="1:6" ht="34" x14ac:dyDescent="0.2">
      <c r="A38" s="8">
        <v>37</v>
      </c>
      <c r="B38" s="8" t="s">
        <v>20</v>
      </c>
      <c r="C38" s="9" t="s">
        <v>908</v>
      </c>
      <c r="D38" s="8" t="s">
        <v>535</v>
      </c>
      <c r="F38" s="8" t="s">
        <v>575</v>
      </c>
    </row>
    <row r="39" spans="1:6" ht="17" x14ac:dyDescent="0.2">
      <c r="A39" s="8">
        <v>38</v>
      </c>
      <c r="B39" s="8" t="s">
        <v>916</v>
      </c>
      <c r="C39" s="9" t="s">
        <v>564</v>
      </c>
      <c r="D39" s="8" t="s">
        <v>536</v>
      </c>
      <c r="E39" s="8" t="s">
        <v>570</v>
      </c>
      <c r="F39" s="8" t="s">
        <v>575</v>
      </c>
    </row>
    <row r="40" spans="1:6" ht="34" x14ac:dyDescent="0.2">
      <c r="A40" s="8">
        <v>39</v>
      </c>
      <c r="B40" s="8" t="s">
        <v>53</v>
      </c>
      <c r="C40" s="9" t="s">
        <v>553</v>
      </c>
      <c r="D40" s="8" t="s">
        <v>535</v>
      </c>
      <c r="F40" s="8" t="s">
        <v>575</v>
      </c>
    </row>
    <row r="41" spans="1:6" ht="17" x14ac:dyDescent="0.2">
      <c r="A41" s="8">
        <v>40</v>
      </c>
      <c r="B41" s="8" t="s">
        <v>917</v>
      </c>
      <c r="C41" s="9" t="s">
        <v>565</v>
      </c>
      <c r="D41" s="8" t="s">
        <v>536</v>
      </c>
      <c r="E41" s="8" t="s">
        <v>570</v>
      </c>
      <c r="F41" s="8" t="s">
        <v>575</v>
      </c>
    </row>
    <row r="42" spans="1:6" ht="17" x14ac:dyDescent="0.2">
      <c r="A42" s="8">
        <v>41</v>
      </c>
      <c r="B42" s="8" t="s">
        <v>918</v>
      </c>
      <c r="C42" s="9" t="s">
        <v>566</v>
      </c>
      <c r="D42" s="8" t="s">
        <v>536</v>
      </c>
      <c r="E42" s="8" t="s">
        <v>570</v>
      </c>
      <c r="F42" s="8" t="s">
        <v>575</v>
      </c>
    </row>
    <row r="43" spans="1:6" ht="17" x14ac:dyDescent="0.2">
      <c r="A43" s="8">
        <v>42</v>
      </c>
      <c r="B43" s="8" t="s">
        <v>919</v>
      </c>
      <c r="C43" s="9" t="s">
        <v>567</v>
      </c>
      <c r="D43" s="8" t="s">
        <v>536</v>
      </c>
      <c r="E43" s="8" t="s">
        <v>570</v>
      </c>
      <c r="F43" s="8" t="s">
        <v>575</v>
      </c>
    </row>
    <row r="44" spans="1:6" ht="17" x14ac:dyDescent="0.2">
      <c r="A44" s="8">
        <v>43</v>
      </c>
      <c r="B44" s="8" t="s">
        <v>12</v>
      </c>
      <c r="C44" s="9" t="s">
        <v>576</v>
      </c>
      <c r="D44" s="8" t="s">
        <v>535</v>
      </c>
      <c r="F44" s="8" t="s">
        <v>575</v>
      </c>
    </row>
    <row r="45" spans="1:6" ht="17" x14ac:dyDescent="0.2">
      <c r="A45" s="8">
        <v>44</v>
      </c>
      <c r="B45" s="8" t="s">
        <v>242</v>
      </c>
      <c r="C45" s="9" t="s">
        <v>580</v>
      </c>
      <c r="D45" s="8" t="s">
        <v>535</v>
      </c>
      <c r="F45" s="8" t="s">
        <v>574</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2C0E-1CF5-B642-A97F-EE9E49A579AC}">
  <dimension ref="A1:AR476"/>
  <sheetViews>
    <sheetView zoomScaleNormal="100" workbookViewId="0">
      <pane xSplit="4" ySplit="1" topLeftCell="E2" activePane="bottomRight" state="frozen"/>
      <selection pane="topRight" activeCell="E1" sqref="E1"/>
      <selection pane="bottomLeft" activeCell="A2" sqref="A2"/>
      <selection pane="bottomRight" activeCell="E35" sqref="E35"/>
    </sheetView>
  </sheetViews>
  <sheetFormatPr baseColWidth="10" defaultRowHeight="16" x14ac:dyDescent="0.2"/>
  <cols>
    <col min="1" max="1" width="10.5" bestFit="1" customWidth="1"/>
    <col min="2" max="2" width="15.5" customWidth="1"/>
    <col min="3" max="3" width="28.33203125" bestFit="1" customWidth="1"/>
    <col min="4" max="4" width="24.83203125" bestFit="1" customWidth="1"/>
    <col min="7" max="7" width="17.5" customWidth="1"/>
    <col min="8" max="8" width="18.5" bestFit="1" customWidth="1"/>
    <col min="9" max="9" width="41.6640625" bestFit="1" customWidth="1"/>
    <col min="10" max="10" width="18.5" customWidth="1"/>
    <col min="11" max="11" width="14.1640625" bestFit="1" customWidth="1"/>
    <col min="27" max="27" width="15.6640625" bestFit="1" customWidth="1"/>
    <col min="28" max="28" width="17.83203125" bestFit="1" customWidth="1"/>
    <col min="29" max="29" width="15.6640625" customWidth="1"/>
    <col min="30" max="30" width="34.83203125" customWidth="1"/>
    <col min="31" max="31" width="11" customWidth="1"/>
    <col min="32" max="32" width="13.6640625" customWidth="1"/>
    <col min="33" max="34" width="11" bestFit="1" customWidth="1"/>
    <col min="35" max="35" width="11.33203125" bestFit="1" customWidth="1"/>
    <col min="36" max="36" width="13.5" bestFit="1" customWidth="1"/>
    <col min="38" max="38" width="15.5" bestFit="1" customWidth="1"/>
    <col min="39" max="39" width="15.83203125" bestFit="1" customWidth="1"/>
    <col min="40" max="40" width="14.83203125" bestFit="1" customWidth="1"/>
    <col min="41" max="41" width="14" bestFit="1" customWidth="1"/>
    <col min="42" max="42" width="14.33203125" bestFit="1" customWidth="1"/>
    <col min="43" max="43" width="10.83203125" style="10"/>
    <col min="44" max="44" width="35.1640625" bestFit="1" customWidth="1"/>
  </cols>
  <sheetData>
    <row r="1" spans="1:44" x14ac:dyDescent="0.2">
      <c r="A1" t="s">
        <v>0</v>
      </c>
      <c r="B1" t="s">
        <v>13</v>
      </c>
      <c r="C1" t="s">
        <v>167</v>
      </c>
      <c r="D1" t="s">
        <v>1</v>
      </c>
      <c r="E1" t="s">
        <v>2</v>
      </c>
      <c r="F1" t="s">
        <v>19</v>
      </c>
      <c r="G1" t="s">
        <v>14</v>
      </c>
      <c r="H1" t="s">
        <v>3</v>
      </c>
      <c r="I1" t="s">
        <v>503</v>
      </c>
      <c r="J1" s="8" t="s">
        <v>528</v>
      </c>
      <c r="K1" t="s">
        <v>4</v>
      </c>
      <c r="L1" t="s">
        <v>5</v>
      </c>
      <c r="M1" t="s">
        <v>44</v>
      </c>
      <c r="N1" t="s">
        <v>45</v>
      </c>
      <c r="O1" t="s">
        <v>6</v>
      </c>
      <c r="P1" t="s">
        <v>7</v>
      </c>
      <c r="Q1" t="s">
        <v>112</v>
      </c>
      <c r="R1" t="s">
        <v>8</v>
      </c>
      <c r="S1" t="s">
        <v>43</v>
      </c>
      <c r="T1" t="s">
        <v>42</v>
      </c>
      <c r="U1" t="s">
        <v>9</v>
      </c>
      <c r="V1" t="s">
        <v>10</v>
      </c>
      <c r="W1" t="s">
        <v>113</v>
      </c>
      <c r="X1" t="s">
        <v>17</v>
      </c>
      <c r="Y1" t="s">
        <v>910</v>
      </c>
      <c r="Z1" t="s">
        <v>41</v>
      </c>
      <c r="AA1" t="s">
        <v>15</v>
      </c>
      <c r="AB1" t="s">
        <v>22</v>
      </c>
      <c r="AC1" t="s">
        <v>23</v>
      </c>
      <c r="AD1" t="s">
        <v>11</v>
      </c>
      <c r="AE1" t="s">
        <v>911</v>
      </c>
      <c r="AF1" t="s">
        <v>16</v>
      </c>
      <c r="AG1" t="s">
        <v>71</v>
      </c>
      <c r="AH1" t="s">
        <v>72</v>
      </c>
      <c r="AI1" t="s">
        <v>73</v>
      </c>
      <c r="AJ1" t="s">
        <v>74</v>
      </c>
      <c r="AK1" t="s">
        <v>20</v>
      </c>
      <c r="AL1" t="s">
        <v>916</v>
      </c>
      <c r="AM1" t="s">
        <v>53</v>
      </c>
      <c r="AN1" t="s">
        <v>917</v>
      </c>
      <c r="AO1" t="s">
        <v>918</v>
      </c>
      <c r="AP1" t="s">
        <v>919</v>
      </c>
      <c r="AQ1" t="s">
        <v>12</v>
      </c>
      <c r="AR1" t="s">
        <v>242</v>
      </c>
    </row>
    <row r="2" spans="1:44" x14ac:dyDescent="0.2">
      <c r="A2">
        <v>1</v>
      </c>
      <c r="B2" t="s">
        <v>18</v>
      </c>
      <c r="C2" t="s">
        <v>38</v>
      </c>
      <c r="D2" t="s">
        <v>473</v>
      </c>
      <c r="E2">
        <v>59</v>
      </c>
      <c r="F2">
        <f>48/59</f>
        <v>0.81355932203389836</v>
      </c>
      <c r="H2" t="s">
        <v>31</v>
      </c>
      <c r="I2" s="5" t="s">
        <v>526</v>
      </c>
      <c r="J2" t="s">
        <v>30</v>
      </c>
      <c r="K2" t="s">
        <v>30</v>
      </c>
      <c r="L2">
        <v>-16.600000000000001</v>
      </c>
      <c r="M2" t="s">
        <v>39</v>
      </c>
      <c r="N2">
        <v>1</v>
      </c>
      <c r="R2">
        <v>16.3</v>
      </c>
      <c r="S2" t="s">
        <v>39</v>
      </c>
      <c r="T2">
        <v>0.5</v>
      </c>
      <c r="X2">
        <v>2.9</v>
      </c>
      <c r="Y2" t="s">
        <v>39</v>
      </c>
      <c r="Z2">
        <v>0.3</v>
      </c>
      <c r="AB2">
        <v>2007</v>
      </c>
      <c r="AC2">
        <v>2009</v>
      </c>
      <c r="AD2" t="s">
        <v>24</v>
      </c>
      <c r="AE2" t="s">
        <v>47</v>
      </c>
      <c r="AF2" t="s">
        <v>526</v>
      </c>
      <c r="AG2">
        <v>-43.3</v>
      </c>
      <c r="AH2">
        <v>-42.8</v>
      </c>
      <c r="AI2">
        <v>147.19999999999999</v>
      </c>
      <c r="AJ2">
        <v>147.9</v>
      </c>
      <c r="AK2" t="s">
        <v>21</v>
      </c>
      <c r="AO2">
        <v>150</v>
      </c>
      <c r="AP2">
        <v>270</v>
      </c>
      <c r="AR2" t="s">
        <v>579</v>
      </c>
    </row>
    <row r="3" spans="1:44" x14ac:dyDescent="0.2">
      <c r="A3">
        <v>2</v>
      </c>
      <c r="B3" t="s">
        <v>18</v>
      </c>
      <c r="C3" t="s">
        <v>38</v>
      </c>
      <c r="D3" t="s">
        <v>473</v>
      </c>
      <c r="E3">
        <v>63</v>
      </c>
      <c r="F3">
        <f>50/63</f>
        <v>0.79365079365079361</v>
      </c>
      <c r="H3" t="s">
        <v>31</v>
      </c>
      <c r="I3" s="5" t="s">
        <v>526</v>
      </c>
      <c r="J3" t="s">
        <v>30</v>
      </c>
      <c r="K3" t="s">
        <v>30</v>
      </c>
      <c r="L3">
        <v>-16.399999999999999</v>
      </c>
      <c r="M3" t="s">
        <v>39</v>
      </c>
      <c r="N3">
        <v>1.3</v>
      </c>
      <c r="R3">
        <v>15.9</v>
      </c>
      <c r="S3" t="s">
        <v>39</v>
      </c>
      <c r="T3">
        <v>0.9</v>
      </c>
      <c r="X3">
        <v>2.9</v>
      </c>
      <c r="Y3" t="s">
        <v>39</v>
      </c>
      <c r="Z3">
        <v>0.3</v>
      </c>
      <c r="AB3">
        <v>2007</v>
      </c>
      <c r="AC3">
        <v>2009</v>
      </c>
      <c r="AD3" t="s">
        <v>25</v>
      </c>
      <c r="AE3" t="s">
        <v>47</v>
      </c>
      <c r="AF3" t="s">
        <v>526</v>
      </c>
      <c r="AG3">
        <v>-43</v>
      </c>
      <c r="AH3">
        <v>-42.9</v>
      </c>
      <c r="AI3">
        <v>147.69999999999999</v>
      </c>
      <c r="AJ3">
        <v>147.9</v>
      </c>
      <c r="AK3" t="s">
        <v>21</v>
      </c>
      <c r="AO3">
        <v>120</v>
      </c>
      <c r="AP3">
        <v>270</v>
      </c>
      <c r="AR3" t="s">
        <v>579</v>
      </c>
    </row>
    <row r="4" spans="1:44" x14ac:dyDescent="0.2">
      <c r="A4">
        <v>3</v>
      </c>
      <c r="B4" t="s">
        <v>18</v>
      </c>
      <c r="C4" t="s">
        <v>38</v>
      </c>
      <c r="D4" t="s">
        <v>473</v>
      </c>
      <c r="E4">
        <v>5</v>
      </c>
      <c r="F4">
        <f>4/5</f>
        <v>0.8</v>
      </c>
      <c r="H4" t="s">
        <v>31</v>
      </c>
      <c r="I4" s="5" t="s">
        <v>526</v>
      </c>
      <c r="J4" t="s">
        <v>30</v>
      </c>
      <c r="K4" t="s">
        <v>30</v>
      </c>
      <c r="L4">
        <v>-17.100000000000001</v>
      </c>
      <c r="M4" t="s">
        <v>39</v>
      </c>
      <c r="N4">
        <v>0.5</v>
      </c>
      <c r="R4">
        <v>15.5</v>
      </c>
      <c r="S4" t="s">
        <v>39</v>
      </c>
      <c r="T4">
        <v>0.5</v>
      </c>
      <c r="X4">
        <v>2.8</v>
      </c>
      <c r="Y4" t="s">
        <v>39</v>
      </c>
      <c r="Z4">
        <v>0.1</v>
      </c>
      <c r="AB4">
        <v>2007</v>
      </c>
      <c r="AC4">
        <v>2009</v>
      </c>
      <c r="AD4" t="s">
        <v>26</v>
      </c>
      <c r="AE4" t="s">
        <v>47</v>
      </c>
      <c r="AF4" t="s">
        <v>526</v>
      </c>
      <c r="AG4" s="12">
        <v>-43.26</v>
      </c>
      <c r="AH4" s="12">
        <v>-43.01</v>
      </c>
      <c r="AI4" s="12">
        <v>147.4</v>
      </c>
      <c r="AJ4" s="12">
        <v>147.62</v>
      </c>
      <c r="AK4" t="s">
        <v>21</v>
      </c>
      <c r="AO4">
        <v>120</v>
      </c>
      <c r="AP4">
        <v>165</v>
      </c>
      <c r="AR4" t="s">
        <v>579</v>
      </c>
    </row>
    <row r="5" spans="1:44" x14ac:dyDescent="0.2">
      <c r="A5">
        <v>4</v>
      </c>
      <c r="B5" t="s">
        <v>18</v>
      </c>
      <c r="C5" t="s">
        <v>38</v>
      </c>
      <c r="D5" t="s">
        <v>473</v>
      </c>
      <c r="E5">
        <v>4</v>
      </c>
      <c r="F5">
        <f>0</f>
        <v>0</v>
      </c>
      <c r="H5" t="s">
        <v>31</v>
      </c>
      <c r="I5" s="5" t="s">
        <v>526</v>
      </c>
      <c r="J5" t="s">
        <v>30</v>
      </c>
      <c r="K5" t="s">
        <v>30</v>
      </c>
      <c r="L5">
        <v>-17.600000000000001</v>
      </c>
      <c r="M5" t="s">
        <v>39</v>
      </c>
      <c r="N5">
        <v>0.2</v>
      </c>
      <c r="R5">
        <v>16.2</v>
      </c>
      <c r="S5" t="s">
        <v>39</v>
      </c>
      <c r="T5">
        <v>0.3</v>
      </c>
      <c r="X5">
        <v>2.5</v>
      </c>
      <c r="Y5" t="s">
        <v>39</v>
      </c>
      <c r="Z5">
        <v>0.2</v>
      </c>
      <c r="AB5">
        <v>2007</v>
      </c>
      <c r="AC5">
        <v>2009</v>
      </c>
      <c r="AD5" t="s">
        <v>27</v>
      </c>
      <c r="AE5" t="s">
        <v>48</v>
      </c>
      <c r="AF5" t="s">
        <v>526</v>
      </c>
      <c r="AG5">
        <v>-43.7</v>
      </c>
      <c r="AH5">
        <v>-43.6</v>
      </c>
      <c r="AI5">
        <v>146.19999999999999</v>
      </c>
      <c r="AJ5">
        <v>146.4</v>
      </c>
      <c r="AK5" t="s">
        <v>21</v>
      </c>
      <c r="AO5">
        <v>165</v>
      </c>
      <c r="AP5">
        <v>225</v>
      </c>
      <c r="AR5" t="s">
        <v>579</v>
      </c>
    </row>
    <row r="6" spans="1:44" x14ac:dyDescent="0.2">
      <c r="A6">
        <v>5</v>
      </c>
      <c r="B6" t="s">
        <v>18</v>
      </c>
      <c r="C6" t="s">
        <v>38</v>
      </c>
      <c r="D6" t="s">
        <v>473</v>
      </c>
      <c r="E6">
        <v>4</v>
      </c>
      <c r="F6">
        <f>2/4</f>
        <v>0.5</v>
      </c>
      <c r="H6" t="s">
        <v>31</v>
      </c>
      <c r="I6" s="5" t="s">
        <v>526</v>
      </c>
      <c r="J6" t="s">
        <v>30</v>
      </c>
      <c r="K6" t="s">
        <v>30</v>
      </c>
      <c r="L6">
        <v>-17.7</v>
      </c>
      <c r="M6" t="s">
        <v>39</v>
      </c>
      <c r="N6">
        <v>0.5</v>
      </c>
      <c r="R6">
        <v>14.8</v>
      </c>
      <c r="S6" t="s">
        <v>39</v>
      </c>
      <c r="T6">
        <v>0.5</v>
      </c>
      <c r="X6">
        <v>2.5</v>
      </c>
      <c r="Y6" t="s">
        <v>39</v>
      </c>
      <c r="Z6">
        <v>0.1</v>
      </c>
      <c r="AB6">
        <v>2007</v>
      </c>
      <c r="AC6">
        <v>2009</v>
      </c>
      <c r="AD6" t="s">
        <v>28</v>
      </c>
      <c r="AE6" t="s">
        <v>48</v>
      </c>
      <c r="AF6" t="s">
        <v>526</v>
      </c>
      <c r="AG6" s="12">
        <v>-43.8</v>
      </c>
      <c r="AH6" s="12">
        <v>-43.8</v>
      </c>
      <c r="AI6" s="12">
        <v>147</v>
      </c>
      <c r="AJ6" s="12">
        <v>147</v>
      </c>
      <c r="AK6" t="s">
        <v>21</v>
      </c>
      <c r="AO6">
        <v>85</v>
      </c>
      <c r="AP6">
        <v>225</v>
      </c>
      <c r="AR6" t="s">
        <v>579</v>
      </c>
    </row>
    <row r="7" spans="1:44" x14ac:dyDescent="0.2">
      <c r="A7">
        <v>6</v>
      </c>
      <c r="B7" t="s">
        <v>18</v>
      </c>
      <c r="C7" t="s">
        <v>38</v>
      </c>
      <c r="D7" t="s">
        <v>473</v>
      </c>
      <c r="E7">
        <v>11</v>
      </c>
      <c r="F7">
        <f>5/11</f>
        <v>0.45454545454545453</v>
      </c>
      <c r="H7" t="s">
        <v>31</v>
      </c>
      <c r="I7" s="5" t="s">
        <v>526</v>
      </c>
      <c r="J7" t="s">
        <v>30</v>
      </c>
      <c r="K7" t="s">
        <v>30</v>
      </c>
      <c r="L7">
        <v>-17.7</v>
      </c>
      <c r="M7" t="s">
        <v>39</v>
      </c>
      <c r="N7">
        <v>0.5</v>
      </c>
      <c r="R7">
        <v>14.6</v>
      </c>
      <c r="S7" t="s">
        <v>39</v>
      </c>
      <c r="T7">
        <v>0.5</v>
      </c>
      <c r="X7">
        <v>3.3</v>
      </c>
      <c r="Y7" t="s">
        <v>39</v>
      </c>
      <c r="Z7">
        <v>0.1</v>
      </c>
      <c r="AB7">
        <v>2007</v>
      </c>
      <c r="AC7">
        <v>2009</v>
      </c>
      <c r="AD7" t="s">
        <v>29</v>
      </c>
      <c r="AE7" t="s">
        <v>48</v>
      </c>
      <c r="AF7" t="s">
        <v>526</v>
      </c>
      <c r="AG7" s="12">
        <v>-42.2</v>
      </c>
      <c r="AH7" s="12">
        <v>-40.9</v>
      </c>
      <c r="AI7" s="12">
        <v>148.19999999999999</v>
      </c>
      <c r="AJ7" s="12">
        <v>148.9</v>
      </c>
      <c r="AK7" t="s">
        <v>21</v>
      </c>
      <c r="AO7">
        <v>80</v>
      </c>
      <c r="AP7">
        <v>210</v>
      </c>
      <c r="AR7" t="s">
        <v>579</v>
      </c>
    </row>
    <row r="8" spans="1:44" x14ac:dyDescent="0.2">
      <c r="A8">
        <v>7</v>
      </c>
      <c r="B8" t="s">
        <v>18</v>
      </c>
      <c r="C8" t="s">
        <v>381</v>
      </c>
      <c r="D8" t="s">
        <v>33</v>
      </c>
      <c r="E8">
        <v>13</v>
      </c>
      <c r="H8" t="s">
        <v>31</v>
      </c>
      <c r="I8" s="5" t="s">
        <v>526</v>
      </c>
      <c r="J8" t="s">
        <v>30</v>
      </c>
      <c r="K8" t="s">
        <v>30</v>
      </c>
      <c r="L8">
        <v>-17.899999999999999</v>
      </c>
      <c r="M8" t="s">
        <v>40</v>
      </c>
      <c r="N8">
        <v>0.2</v>
      </c>
      <c r="R8">
        <v>15.3</v>
      </c>
      <c r="S8" t="s">
        <v>40</v>
      </c>
      <c r="T8">
        <v>0.1</v>
      </c>
      <c r="X8">
        <v>3</v>
      </c>
      <c r="Y8" t="s">
        <v>40</v>
      </c>
      <c r="Z8">
        <v>0.1</v>
      </c>
      <c r="AA8" t="s">
        <v>46</v>
      </c>
      <c r="AB8">
        <v>2008</v>
      </c>
      <c r="AC8">
        <v>2009</v>
      </c>
      <c r="AD8" t="s">
        <v>24</v>
      </c>
      <c r="AE8" t="s">
        <v>47</v>
      </c>
      <c r="AF8" t="s">
        <v>526</v>
      </c>
      <c r="AG8">
        <v>-43.3</v>
      </c>
      <c r="AH8">
        <v>-42.8</v>
      </c>
      <c r="AI8">
        <v>147.19999999999999</v>
      </c>
      <c r="AJ8">
        <v>147.9</v>
      </c>
      <c r="AK8" t="s">
        <v>21</v>
      </c>
      <c r="AO8">
        <v>65</v>
      </c>
      <c r="AP8">
        <v>85</v>
      </c>
      <c r="AR8" t="s">
        <v>579</v>
      </c>
    </row>
    <row r="9" spans="1:44" x14ac:dyDescent="0.2">
      <c r="A9">
        <v>8</v>
      </c>
      <c r="B9" t="s">
        <v>18</v>
      </c>
      <c r="C9" t="s">
        <v>37</v>
      </c>
      <c r="D9" t="s">
        <v>34</v>
      </c>
      <c r="E9">
        <v>20</v>
      </c>
      <c r="H9" t="s">
        <v>31</v>
      </c>
      <c r="I9" s="5" t="s">
        <v>526</v>
      </c>
      <c r="J9" t="s">
        <v>30</v>
      </c>
      <c r="K9" t="s">
        <v>30</v>
      </c>
      <c r="L9">
        <v>-16.100000000000001</v>
      </c>
      <c r="M9" t="s">
        <v>40</v>
      </c>
      <c r="N9">
        <v>0.4</v>
      </c>
      <c r="R9">
        <v>14.7</v>
      </c>
      <c r="S9" t="s">
        <v>40</v>
      </c>
      <c r="T9">
        <v>0.3</v>
      </c>
      <c r="X9">
        <v>2.9</v>
      </c>
      <c r="Y9" t="s">
        <v>40</v>
      </c>
      <c r="Z9">
        <v>0.1</v>
      </c>
      <c r="AA9" t="s">
        <v>46</v>
      </c>
      <c r="AB9">
        <v>2008</v>
      </c>
      <c r="AC9">
        <v>2009</v>
      </c>
      <c r="AD9" t="s">
        <v>24</v>
      </c>
      <c r="AE9" t="s">
        <v>47</v>
      </c>
      <c r="AF9" t="s">
        <v>526</v>
      </c>
      <c r="AG9">
        <v>-43.3</v>
      </c>
      <c r="AH9">
        <v>-42.8</v>
      </c>
      <c r="AI9">
        <v>147.19999999999999</v>
      </c>
      <c r="AJ9">
        <v>147.9</v>
      </c>
      <c r="AK9" t="s">
        <v>21</v>
      </c>
      <c r="AO9">
        <v>85</v>
      </c>
      <c r="AP9">
        <v>110</v>
      </c>
      <c r="AR9" t="s">
        <v>579</v>
      </c>
    </row>
    <row r="10" spans="1:44" x14ac:dyDescent="0.2">
      <c r="A10">
        <v>9</v>
      </c>
      <c r="B10" t="s">
        <v>18</v>
      </c>
      <c r="C10" t="s">
        <v>36</v>
      </c>
      <c r="D10" t="s">
        <v>35</v>
      </c>
      <c r="E10">
        <v>11</v>
      </c>
      <c r="H10" t="s">
        <v>31</v>
      </c>
      <c r="I10" s="5" t="s">
        <v>526</v>
      </c>
      <c r="J10" t="s">
        <v>30</v>
      </c>
      <c r="K10" t="s">
        <v>30</v>
      </c>
      <c r="L10">
        <v>-17.600000000000001</v>
      </c>
      <c r="M10" t="s">
        <v>40</v>
      </c>
      <c r="N10">
        <v>0.2</v>
      </c>
      <c r="R10">
        <v>15.2</v>
      </c>
      <c r="S10" t="s">
        <v>40</v>
      </c>
      <c r="T10">
        <v>0.1</v>
      </c>
      <c r="X10">
        <v>2.8</v>
      </c>
      <c r="Y10" t="s">
        <v>40</v>
      </c>
      <c r="Z10">
        <v>0.1</v>
      </c>
      <c r="AA10" t="s">
        <v>46</v>
      </c>
      <c r="AB10">
        <v>2008</v>
      </c>
      <c r="AC10">
        <v>2009</v>
      </c>
      <c r="AD10" t="s">
        <v>25</v>
      </c>
      <c r="AE10" t="s">
        <v>47</v>
      </c>
      <c r="AF10" t="s">
        <v>526</v>
      </c>
      <c r="AG10">
        <v>-43</v>
      </c>
      <c r="AH10">
        <v>-42.9</v>
      </c>
      <c r="AI10">
        <v>147.69999999999999</v>
      </c>
      <c r="AJ10">
        <v>147.9</v>
      </c>
      <c r="AK10" t="s">
        <v>21</v>
      </c>
      <c r="AO10">
        <v>75</v>
      </c>
      <c r="AP10">
        <v>170</v>
      </c>
      <c r="AR10" t="s">
        <v>579</v>
      </c>
    </row>
    <row r="11" spans="1:44" x14ac:dyDescent="0.2">
      <c r="A11">
        <v>10</v>
      </c>
      <c r="B11" t="s">
        <v>18</v>
      </c>
      <c r="C11" t="s">
        <v>37</v>
      </c>
      <c r="D11" t="s">
        <v>34</v>
      </c>
      <c r="E11">
        <v>19</v>
      </c>
      <c r="H11" t="s">
        <v>31</v>
      </c>
      <c r="I11" s="5" t="s">
        <v>526</v>
      </c>
      <c r="J11" t="s">
        <v>30</v>
      </c>
      <c r="K11" t="s">
        <v>30</v>
      </c>
      <c r="L11">
        <v>-16.8</v>
      </c>
      <c r="M11" t="s">
        <v>40</v>
      </c>
      <c r="N11">
        <v>0.2</v>
      </c>
      <c r="R11">
        <v>13.2</v>
      </c>
      <c r="S11" t="s">
        <v>40</v>
      </c>
      <c r="T11">
        <v>0.2</v>
      </c>
      <c r="X11">
        <v>2.9</v>
      </c>
      <c r="Y11" t="s">
        <v>40</v>
      </c>
      <c r="Z11">
        <v>0.1</v>
      </c>
      <c r="AA11" t="s">
        <v>46</v>
      </c>
      <c r="AB11">
        <v>2008</v>
      </c>
      <c r="AC11">
        <v>2009</v>
      </c>
      <c r="AD11" t="s">
        <v>25</v>
      </c>
      <c r="AE11" t="s">
        <v>47</v>
      </c>
      <c r="AF11" t="s">
        <v>526</v>
      </c>
      <c r="AG11">
        <v>-43</v>
      </c>
      <c r="AH11">
        <v>-42.9</v>
      </c>
      <c r="AI11">
        <v>147.69999999999999</v>
      </c>
      <c r="AJ11">
        <v>147.9</v>
      </c>
      <c r="AK11" t="s">
        <v>21</v>
      </c>
      <c r="AO11">
        <v>75</v>
      </c>
      <c r="AP11">
        <v>130</v>
      </c>
      <c r="AR11" t="s">
        <v>579</v>
      </c>
    </row>
    <row r="12" spans="1:44" x14ac:dyDescent="0.2">
      <c r="A12">
        <v>11</v>
      </c>
      <c r="B12" t="s">
        <v>18</v>
      </c>
      <c r="C12" t="s">
        <v>381</v>
      </c>
      <c r="D12" t="s">
        <v>33</v>
      </c>
      <c r="E12">
        <v>3</v>
      </c>
      <c r="H12" t="s">
        <v>31</v>
      </c>
      <c r="I12" s="5" t="s">
        <v>526</v>
      </c>
      <c r="J12" t="s">
        <v>30</v>
      </c>
      <c r="K12" t="s">
        <v>30</v>
      </c>
      <c r="L12">
        <v>-18.3</v>
      </c>
      <c r="M12" t="s">
        <v>40</v>
      </c>
      <c r="N12">
        <v>0.2</v>
      </c>
      <c r="R12">
        <v>14.8</v>
      </c>
      <c r="S12" t="s">
        <v>40</v>
      </c>
      <c r="T12">
        <v>0.2</v>
      </c>
      <c r="X12">
        <v>3</v>
      </c>
      <c r="Y12" t="s">
        <v>40</v>
      </c>
      <c r="Z12">
        <v>0.1</v>
      </c>
      <c r="AA12" t="s">
        <v>46</v>
      </c>
      <c r="AB12">
        <v>2008</v>
      </c>
      <c r="AC12">
        <v>2009</v>
      </c>
      <c r="AD12" t="s">
        <v>25</v>
      </c>
      <c r="AE12" t="s">
        <v>47</v>
      </c>
      <c r="AF12" t="s">
        <v>526</v>
      </c>
      <c r="AG12">
        <v>-43</v>
      </c>
      <c r="AH12">
        <v>-42.9</v>
      </c>
      <c r="AI12">
        <v>147.69999999999999</v>
      </c>
      <c r="AJ12">
        <v>147.9</v>
      </c>
      <c r="AK12" t="s">
        <v>21</v>
      </c>
      <c r="AO12">
        <v>60</v>
      </c>
      <c r="AP12">
        <v>90</v>
      </c>
      <c r="AR12" t="s">
        <v>579</v>
      </c>
    </row>
    <row r="13" spans="1:44" x14ac:dyDescent="0.2">
      <c r="A13">
        <v>12</v>
      </c>
      <c r="B13" t="s">
        <v>54</v>
      </c>
      <c r="C13" t="s">
        <v>50</v>
      </c>
      <c r="D13" t="s">
        <v>49</v>
      </c>
      <c r="E13">
        <v>86</v>
      </c>
      <c r="F13">
        <f>39/86</f>
        <v>0.45348837209302323</v>
      </c>
      <c r="G13" t="s">
        <v>51</v>
      </c>
      <c r="H13" t="s">
        <v>31</v>
      </c>
      <c r="I13" s="6" t="s">
        <v>508</v>
      </c>
      <c r="J13" t="s">
        <v>30</v>
      </c>
      <c r="K13" t="s">
        <v>233</v>
      </c>
      <c r="L13">
        <v>-10.5</v>
      </c>
      <c r="M13" t="s">
        <v>39</v>
      </c>
      <c r="N13">
        <v>1.6</v>
      </c>
      <c r="O13">
        <v>-13.9</v>
      </c>
      <c r="P13">
        <v>-6.9</v>
      </c>
      <c r="R13">
        <v>9.1999999999999993</v>
      </c>
      <c r="S13" t="s">
        <v>39</v>
      </c>
      <c r="T13">
        <v>0.5</v>
      </c>
      <c r="U13">
        <v>8.1</v>
      </c>
      <c r="V13">
        <v>10.6</v>
      </c>
      <c r="AB13">
        <v>2011</v>
      </c>
      <c r="AC13">
        <v>2013</v>
      </c>
      <c r="AD13" t="s">
        <v>52</v>
      </c>
      <c r="AF13" t="s">
        <v>158</v>
      </c>
      <c r="AG13">
        <f xml:space="preserve"> 16+44/60</f>
        <v>16.733333333333334</v>
      </c>
      <c r="AH13">
        <f xml:space="preserve"> 16+44/60</f>
        <v>16.733333333333334</v>
      </c>
      <c r="AI13">
        <f>-87-48/60</f>
        <v>-87.8</v>
      </c>
      <c r="AJ13">
        <f>-87-48/60</f>
        <v>-87.8</v>
      </c>
      <c r="AK13" t="s">
        <v>21</v>
      </c>
      <c r="AL13">
        <v>124.9</v>
      </c>
      <c r="AM13" t="s">
        <v>39</v>
      </c>
      <c r="AN13">
        <v>41</v>
      </c>
      <c r="AO13">
        <v>74</v>
      </c>
      <c r="AP13">
        <v>236</v>
      </c>
      <c r="AR13" t="s">
        <v>579</v>
      </c>
    </row>
    <row r="14" spans="1:44" x14ac:dyDescent="0.2">
      <c r="A14">
        <v>13</v>
      </c>
      <c r="B14" t="s">
        <v>890</v>
      </c>
      <c r="C14" t="s">
        <v>55</v>
      </c>
      <c r="D14" t="s">
        <v>56</v>
      </c>
      <c r="E14">
        <v>1</v>
      </c>
      <c r="F14">
        <v>1</v>
      </c>
      <c r="H14" t="s">
        <v>31</v>
      </c>
      <c r="I14" t="s">
        <v>508</v>
      </c>
      <c r="J14" t="s">
        <v>30</v>
      </c>
      <c r="K14" t="s">
        <v>233</v>
      </c>
      <c r="L14">
        <v>-15.1</v>
      </c>
      <c r="R14">
        <v>15.3</v>
      </c>
      <c r="X14">
        <v>3.2</v>
      </c>
      <c r="AA14" t="s">
        <v>57</v>
      </c>
      <c r="AB14">
        <v>2001</v>
      </c>
      <c r="AC14">
        <v>2001</v>
      </c>
      <c r="AD14" t="s">
        <v>59</v>
      </c>
      <c r="AF14" t="s">
        <v>212</v>
      </c>
      <c r="AG14">
        <v>20</v>
      </c>
      <c r="AH14">
        <v>22</v>
      </c>
      <c r="AI14">
        <v>69</v>
      </c>
      <c r="AJ14">
        <v>71</v>
      </c>
      <c r="AK14" t="s">
        <v>21</v>
      </c>
      <c r="AL14">
        <v>810</v>
      </c>
      <c r="AR14" t="s">
        <v>579</v>
      </c>
    </row>
    <row r="15" spans="1:44" x14ac:dyDescent="0.2">
      <c r="A15">
        <v>14</v>
      </c>
      <c r="B15" t="s">
        <v>890</v>
      </c>
      <c r="C15" t="s">
        <v>55</v>
      </c>
      <c r="D15" t="s">
        <v>56</v>
      </c>
      <c r="E15">
        <v>1</v>
      </c>
      <c r="F15">
        <v>1</v>
      </c>
      <c r="H15" t="s">
        <v>31</v>
      </c>
      <c r="I15" t="s">
        <v>508</v>
      </c>
      <c r="J15" t="s">
        <v>30</v>
      </c>
      <c r="K15" t="s">
        <v>233</v>
      </c>
      <c r="L15">
        <v>-16.399999999999999</v>
      </c>
      <c r="R15">
        <v>13.3</v>
      </c>
      <c r="X15">
        <v>4.0999999999999996</v>
      </c>
      <c r="AA15" t="s">
        <v>57</v>
      </c>
      <c r="AB15">
        <v>2001</v>
      </c>
      <c r="AC15">
        <v>2001</v>
      </c>
      <c r="AD15" t="s">
        <v>59</v>
      </c>
      <c r="AF15" t="s">
        <v>212</v>
      </c>
      <c r="AG15">
        <v>20</v>
      </c>
      <c r="AH15">
        <v>22</v>
      </c>
      <c r="AI15">
        <v>69</v>
      </c>
      <c r="AJ15">
        <v>71</v>
      </c>
      <c r="AK15" t="s">
        <v>21</v>
      </c>
      <c r="AL15">
        <v>900</v>
      </c>
      <c r="AR15" t="s">
        <v>579</v>
      </c>
    </row>
    <row r="16" spans="1:44" x14ac:dyDescent="0.2">
      <c r="A16">
        <v>15</v>
      </c>
      <c r="B16" t="s">
        <v>890</v>
      </c>
      <c r="C16" t="s">
        <v>55</v>
      </c>
      <c r="D16" t="s">
        <v>56</v>
      </c>
      <c r="E16">
        <v>1</v>
      </c>
      <c r="F16">
        <v>1</v>
      </c>
      <c r="H16" t="s">
        <v>31</v>
      </c>
      <c r="I16" t="s">
        <v>508</v>
      </c>
      <c r="J16" t="s">
        <v>30</v>
      </c>
      <c r="K16" t="s">
        <v>233</v>
      </c>
      <c r="L16">
        <v>-16.2</v>
      </c>
      <c r="R16">
        <v>13.8</v>
      </c>
      <c r="X16">
        <v>3.1</v>
      </c>
      <c r="AA16" t="s">
        <v>57</v>
      </c>
      <c r="AB16">
        <v>2001</v>
      </c>
      <c r="AC16">
        <v>2001</v>
      </c>
      <c r="AD16" t="s">
        <v>59</v>
      </c>
      <c r="AF16" t="s">
        <v>212</v>
      </c>
      <c r="AG16">
        <v>20</v>
      </c>
      <c r="AH16">
        <v>22</v>
      </c>
      <c r="AI16">
        <v>69</v>
      </c>
      <c r="AJ16">
        <v>71</v>
      </c>
      <c r="AK16" t="s">
        <v>21</v>
      </c>
      <c r="AL16">
        <v>600</v>
      </c>
      <c r="AR16" t="s">
        <v>579</v>
      </c>
    </row>
    <row r="17" spans="1:44" x14ac:dyDescent="0.2">
      <c r="A17">
        <v>16</v>
      </c>
      <c r="B17" t="s">
        <v>890</v>
      </c>
      <c r="C17" t="s">
        <v>55</v>
      </c>
      <c r="D17" t="s">
        <v>56</v>
      </c>
      <c r="E17">
        <v>1</v>
      </c>
      <c r="F17">
        <v>1</v>
      </c>
      <c r="H17" t="s">
        <v>31</v>
      </c>
      <c r="I17" t="s">
        <v>508</v>
      </c>
      <c r="J17" t="s">
        <v>30</v>
      </c>
      <c r="K17" t="s">
        <v>233</v>
      </c>
      <c r="L17">
        <v>-16.3</v>
      </c>
      <c r="R17">
        <v>12</v>
      </c>
      <c r="X17">
        <v>3</v>
      </c>
      <c r="AA17" t="s">
        <v>57</v>
      </c>
      <c r="AB17">
        <v>2001</v>
      </c>
      <c r="AC17">
        <v>2001</v>
      </c>
      <c r="AD17" t="s">
        <v>59</v>
      </c>
      <c r="AF17" t="s">
        <v>212</v>
      </c>
      <c r="AG17">
        <v>20</v>
      </c>
      <c r="AH17">
        <v>22</v>
      </c>
      <c r="AI17">
        <v>69</v>
      </c>
      <c r="AJ17">
        <v>71</v>
      </c>
      <c r="AK17" t="s">
        <v>21</v>
      </c>
      <c r="AL17">
        <v>600</v>
      </c>
      <c r="AR17" t="s">
        <v>579</v>
      </c>
    </row>
    <row r="18" spans="1:44" x14ac:dyDescent="0.2">
      <c r="A18">
        <v>17</v>
      </c>
      <c r="B18" t="s">
        <v>890</v>
      </c>
      <c r="C18" t="s">
        <v>55</v>
      </c>
      <c r="D18" t="s">
        <v>56</v>
      </c>
      <c r="E18">
        <v>1</v>
      </c>
      <c r="F18">
        <v>0</v>
      </c>
      <c r="H18" t="s">
        <v>31</v>
      </c>
      <c r="I18" t="s">
        <v>508</v>
      </c>
      <c r="J18" t="s">
        <v>30</v>
      </c>
      <c r="K18" t="s">
        <v>233</v>
      </c>
      <c r="L18">
        <v>-17.899999999999999</v>
      </c>
      <c r="R18">
        <v>11.2</v>
      </c>
      <c r="X18">
        <v>2.8</v>
      </c>
      <c r="AA18" t="s">
        <v>57</v>
      </c>
      <c r="AB18">
        <v>2001</v>
      </c>
      <c r="AC18">
        <v>2001</v>
      </c>
      <c r="AD18" t="s">
        <v>59</v>
      </c>
      <c r="AF18" t="s">
        <v>212</v>
      </c>
      <c r="AG18">
        <v>20</v>
      </c>
      <c r="AH18">
        <v>22</v>
      </c>
      <c r="AI18">
        <v>69</v>
      </c>
      <c r="AJ18">
        <v>71</v>
      </c>
      <c r="AK18" t="s">
        <v>21</v>
      </c>
      <c r="AL18">
        <v>320</v>
      </c>
      <c r="AR18" t="s">
        <v>579</v>
      </c>
    </row>
    <row r="19" spans="1:44" x14ac:dyDescent="0.2">
      <c r="A19">
        <v>18</v>
      </c>
      <c r="B19" t="s">
        <v>890</v>
      </c>
      <c r="C19" t="s">
        <v>55</v>
      </c>
      <c r="D19" t="s">
        <v>56</v>
      </c>
      <c r="E19">
        <v>1</v>
      </c>
      <c r="H19" t="s">
        <v>31</v>
      </c>
      <c r="I19" t="s">
        <v>508</v>
      </c>
      <c r="J19" t="s">
        <v>30</v>
      </c>
      <c r="K19" t="s">
        <v>233</v>
      </c>
      <c r="L19">
        <v>-14.7</v>
      </c>
      <c r="R19">
        <v>14.7</v>
      </c>
      <c r="X19">
        <v>3.3</v>
      </c>
      <c r="AA19" t="s">
        <v>57</v>
      </c>
      <c r="AB19">
        <v>2001</v>
      </c>
      <c r="AC19">
        <v>2001</v>
      </c>
      <c r="AD19" t="s">
        <v>59</v>
      </c>
      <c r="AF19" t="s">
        <v>212</v>
      </c>
      <c r="AG19">
        <v>20</v>
      </c>
      <c r="AH19">
        <v>22</v>
      </c>
      <c r="AI19">
        <v>69</v>
      </c>
      <c r="AJ19">
        <v>71</v>
      </c>
      <c r="AK19" t="s">
        <v>21</v>
      </c>
      <c r="AL19">
        <v>680</v>
      </c>
      <c r="AR19" t="s">
        <v>579</v>
      </c>
    </row>
    <row r="20" spans="1:44" x14ac:dyDescent="0.2">
      <c r="A20">
        <v>19</v>
      </c>
      <c r="B20" t="s">
        <v>890</v>
      </c>
      <c r="C20" t="s">
        <v>55</v>
      </c>
      <c r="D20" t="s">
        <v>56</v>
      </c>
      <c r="E20">
        <v>1</v>
      </c>
      <c r="H20" t="s">
        <v>31</v>
      </c>
      <c r="I20" t="s">
        <v>508</v>
      </c>
      <c r="J20" t="s">
        <v>30</v>
      </c>
      <c r="K20" t="s">
        <v>233</v>
      </c>
      <c r="L20">
        <v>-16.2</v>
      </c>
      <c r="R20">
        <v>13.6</v>
      </c>
      <c r="X20">
        <v>3.7</v>
      </c>
      <c r="AA20" t="s">
        <v>57</v>
      </c>
      <c r="AB20">
        <v>2001</v>
      </c>
      <c r="AC20">
        <v>2001</v>
      </c>
      <c r="AD20" t="s">
        <v>59</v>
      </c>
      <c r="AF20" t="s">
        <v>212</v>
      </c>
      <c r="AG20">
        <v>20</v>
      </c>
      <c r="AH20">
        <v>22</v>
      </c>
      <c r="AI20">
        <v>69</v>
      </c>
      <c r="AJ20">
        <v>71</v>
      </c>
      <c r="AK20" t="s">
        <v>21</v>
      </c>
      <c r="AL20">
        <v>490</v>
      </c>
      <c r="AR20" t="s">
        <v>579</v>
      </c>
    </row>
    <row r="21" spans="1:44" x14ac:dyDescent="0.2">
      <c r="A21">
        <v>20</v>
      </c>
      <c r="B21" t="s">
        <v>890</v>
      </c>
      <c r="C21" t="s">
        <v>55</v>
      </c>
      <c r="D21" t="s">
        <v>56</v>
      </c>
      <c r="E21">
        <v>1</v>
      </c>
      <c r="F21">
        <v>0</v>
      </c>
      <c r="H21" t="s">
        <v>31</v>
      </c>
      <c r="I21" t="s">
        <v>508</v>
      </c>
      <c r="J21" t="s">
        <v>30</v>
      </c>
      <c r="K21" t="s">
        <v>233</v>
      </c>
      <c r="L21">
        <v>-15.4</v>
      </c>
      <c r="R21">
        <v>15.2</v>
      </c>
      <c r="X21">
        <v>3.7</v>
      </c>
      <c r="AA21" t="s">
        <v>58</v>
      </c>
      <c r="AB21">
        <v>2001</v>
      </c>
      <c r="AC21">
        <v>2001</v>
      </c>
      <c r="AD21" t="s">
        <v>59</v>
      </c>
      <c r="AF21" t="s">
        <v>212</v>
      </c>
      <c r="AG21">
        <v>20</v>
      </c>
      <c r="AH21">
        <v>22</v>
      </c>
      <c r="AI21">
        <v>69</v>
      </c>
      <c r="AJ21">
        <v>71</v>
      </c>
      <c r="AK21" t="s">
        <v>21</v>
      </c>
      <c r="AL21">
        <v>630</v>
      </c>
      <c r="AR21" t="s">
        <v>579</v>
      </c>
    </row>
    <row r="22" spans="1:44" x14ac:dyDescent="0.2">
      <c r="A22">
        <v>21</v>
      </c>
      <c r="B22" t="s">
        <v>890</v>
      </c>
      <c r="C22" t="s">
        <v>55</v>
      </c>
      <c r="D22" t="s">
        <v>56</v>
      </c>
      <c r="E22">
        <v>1</v>
      </c>
      <c r="H22" t="s">
        <v>31</v>
      </c>
      <c r="I22" t="s">
        <v>508</v>
      </c>
      <c r="J22" t="s">
        <v>30</v>
      </c>
      <c r="K22" t="s">
        <v>233</v>
      </c>
      <c r="L22">
        <v>-16.100000000000001</v>
      </c>
      <c r="R22">
        <v>15.2</v>
      </c>
      <c r="X22">
        <v>4.5</v>
      </c>
      <c r="AA22" t="s">
        <v>58</v>
      </c>
      <c r="AB22">
        <v>2001</v>
      </c>
      <c r="AC22">
        <v>2001</v>
      </c>
      <c r="AD22" t="s">
        <v>59</v>
      </c>
      <c r="AF22" t="s">
        <v>212</v>
      </c>
      <c r="AG22">
        <v>20</v>
      </c>
      <c r="AH22">
        <v>22</v>
      </c>
      <c r="AI22">
        <v>69</v>
      </c>
      <c r="AJ22">
        <v>71</v>
      </c>
      <c r="AK22" t="s">
        <v>21</v>
      </c>
      <c r="AL22">
        <v>420</v>
      </c>
      <c r="AR22" t="s">
        <v>579</v>
      </c>
    </row>
    <row r="23" spans="1:44" x14ac:dyDescent="0.2">
      <c r="A23">
        <v>22</v>
      </c>
      <c r="B23" t="s">
        <v>890</v>
      </c>
      <c r="C23" t="s">
        <v>55</v>
      </c>
      <c r="D23" t="s">
        <v>56</v>
      </c>
      <c r="E23">
        <v>1</v>
      </c>
      <c r="F23">
        <v>1</v>
      </c>
      <c r="H23" t="s">
        <v>31</v>
      </c>
      <c r="I23" t="s">
        <v>508</v>
      </c>
      <c r="J23" t="s">
        <v>30</v>
      </c>
      <c r="K23" t="s">
        <v>233</v>
      </c>
      <c r="L23">
        <v>-15.7</v>
      </c>
      <c r="R23">
        <v>15.3</v>
      </c>
      <c r="X23">
        <v>3.8</v>
      </c>
      <c r="AA23" t="s">
        <v>58</v>
      </c>
      <c r="AB23">
        <v>2001</v>
      </c>
      <c r="AC23">
        <v>2001</v>
      </c>
      <c r="AD23" t="s">
        <v>59</v>
      </c>
      <c r="AF23" t="s">
        <v>212</v>
      </c>
      <c r="AG23">
        <v>20</v>
      </c>
      <c r="AH23">
        <v>22</v>
      </c>
      <c r="AI23">
        <v>69</v>
      </c>
      <c r="AJ23">
        <v>71</v>
      </c>
      <c r="AK23" t="s">
        <v>21</v>
      </c>
      <c r="AL23">
        <v>700</v>
      </c>
      <c r="AR23" t="s">
        <v>579</v>
      </c>
    </row>
    <row r="24" spans="1:44" x14ac:dyDescent="0.2">
      <c r="A24">
        <v>23</v>
      </c>
      <c r="B24" t="s">
        <v>890</v>
      </c>
      <c r="C24" t="s">
        <v>55</v>
      </c>
      <c r="D24" t="s">
        <v>56</v>
      </c>
      <c r="E24">
        <v>1</v>
      </c>
      <c r="F24">
        <v>1</v>
      </c>
      <c r="H24" t="s">
        <v>31</v>
      </c>
      <c r="I24" t="s">
        <v>508</v>
      </c>
      <c r="J24" t="s">
        <v>30</v>
      </c>
      <c r="K24" t="s">
        <v>233</v>
      </c>
      <c r="L24">
        <v>-15.7</v>
      </c>
      <c r="R24">
        <v>15.1</v>
      </c>
      <c r="X24">
        <v>3.9</v>
      </c>
      <c r="AA24" t="s">
        <v>58</v>
      </c>
      <c r="AB24">
        <v>2001</v>
      </c>
      <c r="AC24">
        <v>2001</v>
      </c>
      <c r="AD24" t="s">
        <v>59</v>
      </c>
      <c r="AF24" t="s">
        <v>212</v>
      </c>
      <c r="AG24">
        <v>20</v>
      </c>
      <c r="AH24">
        <v>22</v>
      </c>
      <c r="AI24">
        <v>69</v>
      </c>
      <c r="AJ24">
        <v>71</v>
      </c>
      <c r="AK24" t="s">
        <v>21</v>
      </c>
      <c r="AL24">
        <v>1500</v>
      </c>
      <c r="AR24" t="s">
        <v>579</v>
      </c>
    </row>
    <row r="25" spans="1:44" x14ac:dyDescent="0.2">
      <c r="A25">
        <v>24</v>
      </c>
      <c r="B25" t="s">
        <v>890</v>
      </c>
      <c r="C25" t="s">
        <v>55</v>
      </c>
      <c r="D25" t="s">
        <v>56</v>
      </c>
      <c r="E25">
        <v>1</v>
      </c>
      <c r="F25">
        <v>1</v>
      </c>
      <c r="H25" t="s">
        <v>31</v>
      </c>
      <c r="I25" t="s">
        <v>508</v>
      </c>
      <c r="J25" t="s">
        <v>30</v>
      </c>
      <c r="K25" t="s">
        <v>233</v>
      </c>
      <c r="L25">
        <v>-16.8</v>
      </c>
      <c r="R25">
        <v>15.2</v>
      </c>
      <c r="X25">
        <v>3.3</v>
      </c>
      <c r="AA25" t="s">
        <v>58</v>
      </c>
      <c r="AB25">
        <v>2001</v>
      </c>
      <c r="AC25">
        <v>2001</v>
      </c>
      <c r="AD25" t="s">
        <v>59</v>
      </c>
      <c r="AF25" t="s">
        <v>212</v>
      </c>
      <c r="AG25">
        <v>20</v>
      </c>
      <c r="AH25">
        <v>22</v>
      </c>
      <c r="AI25">
        <v>69</v>
      </c>
      <c r="AJ25">
        <v>71</v>
      </c>
      <c r="AK25" t="s">
        <v>21</v>
      </c>
      <c r="AL25">
        <v>490</v>
      </c>
      <c r="AR25" t="s">
        <v>579</v>
      </c>
    </row>
    <row r="26" spans="1:44" x14ac:dyDescent="0.2">
      <c r="A26">
        <v>25</v>
      </c>
      <c r="B26" t="s">
        <v>890</v>
      </c>
      <c r="C26" t="s">
        <v>55</v>
      </c>
      <c r="D26" t="s">
        <v>56</v>
      </c>
      <c r="E26">
        <v>1</v>
      </c>
      <c r="F26">
        <v>0</v>
      </c>
      <c r="H26" t="s">
        <v>31</v>
      </c>
      <c r="I26" t="s">
        <v>508</v>
      </c>
      <c r="J26" t="s">
        <v>30</v>
      </c>
      <c r="K26" t="s">
        <v>233</v>
      </c>
      <c r="L26">
        <v>-15.5</v>
      </c>
      <c r="R26">
        <v>15.5</v>
      </c>
      <c r="X26">
        <v>3.9</v>
      </c>
      <c r="AA26" t="s">
        <v>58</v>
      </c>
      <c r="AB26">
        <v>2001</v>
      </c>
      <c r="AC26">
        <v>2001</v>
      </c>
      <c r="AD26" t="s">
        <v>59</v>
      </c>
      <c r="AF26" t="s">
        <v>212</v>
      </c>
      <c r="AG26">
        <v>20</v>
      </c>
      <c r="AH26">
        <v>22</v>
      </c>
      <c r="AI26">
        <v>69</v>
      </c>
      <c r="AJ26">
        <v>71</v>
      </c>
      <c r="AK26" t="s">
        <v>21</v>
      </c>
      <c r="AL26">
        <v>590</v>
      </c>
      <c r="AR26" t="s">
        <v>579</v>
      </c>
    </row>
    <row r="27" spans="1:44" x14ac:dyDescent="0.2">
      <c r="A27">
        <v>26</v>
      </c>
      <c r="B27" t="s">
        <v>890</v>
      </c>
      <c r="C27" t="s">
        <v>55</v>
      </c>
      <c r="D27" t="s">
        <v>56</v>
      </c>
      <c r="E27">
        <v>1</v>
      </c>
      <c r="F27">
        <v>0</v>
      </c>
      <c r="H27" t="s">
        <v>31</v>
      </c>
      <c r="I27" t="s">
        <v>508</v>
      </c>
      <c r="J27" t="s">
        <v>30</v>
      </c>
      <c r="K27" t="s">
        <v>233</v>
      </c>
      <c r="L27">
        <v>-15.1</v>
      </c>
      <c r="R27">
        <v>14.6</v>
      </c>
      <c r="X27">
        <v>3.6</v>
      </c>
      <c r="AA27" t="s">
        <v>58</v>
      </c>
      <c r="AB27">
        <v>2001</v>
      </c>
      <c r="AC27">
        <v>2001</v>
      </c>
      <c r="AD27" t="s">
        <v>59</v>
      </c>
      <c r="AF27" t="s">
        <v>212</v>
      </c>
      <c r="AG27">
        <v>20</v>
      </c>
      <c r="AH27">
        <v>22</v>
      </c>
      <c r="AI27">
        <v>69</v>
      </c>
      <c r="AJ27">
        <v>71</v>
      </c>
      <c r="AK27" t="s">
        <v>21</v>
      </c>
      <c r="AL27">
        <v>900</v>
      </c>
      <c r="AR27" t="s">
        <v>579</v>
      </c>
    </row>
    <row r="28" spans="1:44" x14ac:dyDescent="0.2">
      <c r="A28">
        <v>27</v>
      </c>
      <c r="B28" t="s">
        <v>890</v>
      </c>
      <c r="C28" t="s">
        <v>55</v>
      </c>
      <c r="D28" t="s">
        <v>56</v>
      </c>
      <c r="E28">
        <v>1</v>
      </c>
      <c r="F28">
        <v>0</v>
      </c>
      <c r="H28" t="s">
        <v>31</v>
      </c>
      <c r="I28" t="s">
        <v>508</v>
      </c>
      <c r="J28" t="s">
        <v>30</v>
      </c>
      <c r="K28" t="s">
        <v>233</v>
      </c>
      <c r="L28">
        <v>-15.5</v>
      </c>
      <c r="R28">
        <v>15.5</v>
      </c>
      <c r="X28">
        <v>3.6</v>
      </c>
      <c r="AA28" t="s">
        <v>58</v>
      </c>
      <c r="AB28">
        <v>2001</v>
      </c>
      <c r="AC28">
        <v>2001</v>
      </c>
      <c r="AD28" t="s">
        <v>59</v>
      </c>
      <c r="AF28" t="s">
        <v>212</v>
      </c>
      <c r="AG28">
        <v>20</v>
      </c>
      <c r="AH28">
        <v>22</v>
      </c>
      <c r="AI28">
        <v>69</v>
      </c>
      <c r="AJ28">
        <v>71</v>
      </c>
      <c r="AK28" t="s">
        <v>21</v>
      </c>
      <c r="AR28" t="s">
        <v>579</v>
      </c>
    </row>
    <row r="29" spans="1:44" x14ac:dyDescent="0.2">
      <c r="A29">
        <v>28</v>
      </c>
      <c r="B29" t="s">
        <v>890</v>
      </c>
      <c r="C29" t="s">
        <v>55</v>
      </c>
      <c r="D29" t="s">
        <v>56</v>
      </c>
      <c r="E29">
        <v>1</v>
      </c>
      <c r="F29">
        <v>1</v>
      </c>
      <c r="H29" t="s">
        <v>31</v>
      </c>
      <c r="I29" t="s">
        <v>508</v>
      </c>
      <c r="J29" t="s">
        <v>30</v>
      </c>
      <c r="K29" t="s">
        <v>233</v>
      </c>
      <c r="L29">
        <v>-16.100000000000001</v>
      </c>
      <c r="R29">
        <v>13.2</v>
      </c>
      <c r="X29">
        <v>3.3</v>
      </c>
      <c r="AA29" t="s">
        <v>58</v>
      </c>
      <c r="AB29">
        <v>2001</v>
      </c>
      <c r="AC29">
        <v>2001</v>
      </c>
      <c r="AD29" t="s">
        <v>59</v>
      </c>
      <c r="AF29" t="s">
        <v>212</v>
      </c>
      <c r="AG29">
        <v>20</v>
      </c>
      <c r="AH29">
        <v>22</v>
      </c>
      <c r="AI29">
        <v>69</v>
      </c>
      <c r="AJ29">
        <v>71</v>
      </c>
      <c r="AK29" t="s">
        <v>21</v>
      </c>
      <c r="AL29">
        <v>400</v>
      </c>
      <c r="AR29" t="s">
        <v>579</v>
      </c>
    </row>
    <row r="30" spans="1:44" x14ac:dyDescent="0.2">
      <c r="A30">
        <v>29</v>
      </c>
      <c r="B30" t="s">
        <v>890</v>
      </c>
      <c r="C30" t="s">
        <v>55</v>
      </c>
      <c r="D30" t="s">
        <v>56</v>
      </c>
      <c r="E30">
        <v>1</v>
      </c>
      <c r="F30">
        <v>1</v>
      </c>
      <c r="H30" t="s">
        <v>31</v>
      </c>
      <c r="I30" t="s">
        <v>508</v>
      </c>
      <c r="J30" t="s">
        <v>30</v>
      </c>
      <c r="K30" t="s">
        <v>233</v>
      </c>
      <c r="L30">
        <v>-15.9</v>
      </c>
      <c r="R30">
        <v>14.6</v>
      </c>
      <c r="X30">
        <v>4.0999999999999996</v>
      </c>
      <c r="AA30" t="s">
        <v>58</v>
      </c>
      <c r="AB30">
        <v>2001</v>
      </c>
      <c r="AC30">
        <v>2001</v>
      </c>
      <c r="AD30" t="s">
        <v>59</v>
      </c>
      <c r="AF30" t="s">
        <v>212</v>
      </c>
      <c r="AG30">
        <v>20</v>
      </c>
      <c r="AH30">
        <v>22</v>
      </c>
      <c r="AI30">
        <v>69</v>
      </c>
      <c r="AJ30">
        <v>71</v>
      </c>
      <c r="AK30" t="s">
        <v>21</v>
      </c>
      <c r="AL30">
        <v>540</v>
      </c>
      <c r="AR30" t="s">
        <v>579</v>
      </c>
    </row>
    <row r="31" spans="1:44" x14ac:dyDescent="0.2">
      <c r="A31">
        <v>30</v>
      </c>
      <c r="B31" t="s">
        <v>890</v>
      </c>
      <c r="C31" t="s">
        <v>55</v>
      </c>
      <c r="D31" t="s">
        <v>56</v>
      </c>
      <c r="E31">
        <v>1</v>
      </c>
      <c r="F31">
        <v>1</v>
      </c>
      <c r="H31" t="s">
        <v>31</v>
      </c>
      <c r="I31" t="s">
        <v>508</v>
      </c>
      <c r="J31" t="s">
        <v>30</v>
      </c>
      <c r="K31" t="s">
        <v>233</v>
      </c>
      <c r="L31">
        <v>-17</v>
      </c>
      <c r="R31">
        <v>11</v>
      </c>
      <c r="X31">
        <v>3.1</v>
      </c>
      <c r="AA31" t="s">
        <v>58</v>
      </c>
      <c r="AB31">
        <v>2001</v>
      </c>
      <c r="AC31">
        <v>2001</v>
      </c>
      <c r="AD31" t="s">
        <v>59</v>
      </c>
      <c r="AF31" t="s">
        <v>212</v>
      </c>
      <c r="AG31">
        <v>20</v>
      </c>
      <c r="AH31">
        <v>22</v>
      </c>
      <c r="AI31">
        <v>69</v>
      </c>
      <c r="AJ31">
        <v>71</v>
      </c>
      <c r="AK31" t="s">
        <v>21</v>
      </c>
      <c r="AL31">
        <v>240</v>
      </c>
      <c r="AR31" t="s">
        <v>579</v>
      </c>
    </row>
    <row r="32" spans="1:44" x14ac:dyDescent="0.2">
      <c r="A32">
        <v>31</v>
      </c>
      <c r="B32" t="s">
        <v>890</v>
      </c>
      <c r="C32" t="s">
        <v>55</v>
      </c>
      <c r="D32" t="s">
        <v>56</v>
      </c>
      <c r="E32">
        <v>1</v>
      </c>
      <c r="F32">
        <v>1</v>
      </c>
      <c r="H32" t="s">
        <v>31</v>
      </c>
      <c r="I32" t="s">
        <v>508</v>
      </c>
      <c r="J32" t="s">
        <v>30</v>
      </c>
      <c r="K32" t="s">
        <v>233</v>
      </c>
      <c r="L32">
        <v>-17.399999999999999</v>
      </c>
      <c r="R32">
        <v>12</v>
      </c>
      <c r="X32">
        <v>3.4</v>
      </c>
      <c r="AA32" t="s">
        <v>58</v>
      </c>
      <c r="AB32">
        <v>2001</v>
      </c>
      <c r="AC32">
        <v>2001</v>
      </c>
      <c r="AD32" t="s">
        <v>59</v>
      </c>
      <c r="AF32" t="s">
        <v>212</v>
      </c>
      <c r="AG32">
        <v>20</v>
      </c>
      <c r="AH32">
        <v>22</v>
      </c>
      <c r="AI32">
        <v>69</v>
      </c>
      <c r="AJ32">
        <v>71</v>
      </c>
      <c r="AK32" t="s">
        <v>21</v>
      </c>
      <c r="AL32">
        <v>630</v>
      </c>
      <c r="AR32" t="s">
        <v>579</v>
      </c>
    </row>
    <row r="33" spans="1:44" x14ac:dyDescent="0.2">
      <c r="A33">
        <v>32</v>
      </c>
      <c r="B33" t="s">
        <v>65</v>
      </c>
      <c r="C33" t="s">
        <v>186</v>
      </c>
      <c r="D33" t="s">
        <v>60</v>
      </c>
      <c r="E33">
        <v>9</v>
      </c>
      <c r="H33" t="s">
        <v>64</v>
      </c>
      <c r="I33" t="s">
        <v>508</v>
      </c>
      <c r="J33" t="s">
        <v>30</v>
      </c>
      <c r="K33" t="s">
        <v>233</v>
      </c>
      <c r="L33">
        <v>-14.63</v>
      </c>
      <c r="M33" t="s">
        <v>39</v>
      </c>
      <c r="N33">
        <v>0.39</v>
      </c>
      <c r="O33">
        <v>-15.2</v>
      </c>
      <c r="P33">
        <v>-14</v>
      </c>
      <c r="R33">
        <v>16.54</v>
      </c>
      <c r="S33" t="s">
        <v>39</v>
      </c>
      <c r="T33">
        <v>0.4</v>
      </c>
      <c r="U33">
        <v>16.100000000000001</v>
      </c>
      <c r="V33">
        <v>17.399999999999999</v>
      </c>
      <c r="AB33">
        <v>2001</v>
      </c>
      <c r="AC33">
        <v>2001</v>
      </c>
      <c r="AD33" t="s">
        <v>59</v>
      </c>
      <c r="AF33" t="s">
        <v>212</v>
      </c>
      <c r="AG33">
        <v>20</v>
      </c>
      <c r="AH33">
        <v>22</v>
      </c>
      <c r="AI33">
        <v>69</v>
      </c>
      <c r="AJ33">
        <v>71</v>
      </c>
      <c r="AR33" t="s">
        <v>579</v>
      </c>
    </row>
    <row r="34" spans="1:44" x14ac:dyDescent="0.2">
      <c r="A34">
        <v>33</v>
      </c>
      <c r="B34" t="s">
        <v>65</v>
      </c>
      <c r="C34" t="s">
        <v>187</v>
      </c>
      <c r="D34" t="s">
        <v>188</v>
      </c>
      <c r="E34">
        <v>10</v>
      </c>
      <c r="H34" t="s">
        <v>64</v>
      </c>
      <c r="I34" t="s">
        <v>508</v>
      </c>
      <c r="J34" t="s">
        <v>30</v>
      </c>
      <c r="K34" t="s">
        <v>233</v>
      </c>
      <c r="L34">
        <v>-14.3</v>
      </c>
      <c r="M34" t="s">
        <v>39</v>
      </c>
      <c r="N34">
        <v>0.46</v>
      </c>
      <c r="O34">
        <v>-15.2</v>
      </c>
      <c r="P34">
        <v>-14.8</v>
      </c>
      <c r="R34">
        <v>16.739999999999998</v>
      </c>
      <c r="S34" t="s">
        <v>39</v>
      </c>
      <c r="T34">
        <v>0.46</v>
      </c>
      <c r="U34">
        <v>16</v>
      </c>
      <c r="V34">
        <v>17.5</v>
      </c>
      <c r="AB34">
        <v>2001</v>
      </c>
      <c r="AC34">
        <v>2001</v>
      </c>
      <c r="AD34" t="s">
        <v>59</v>
      </c>
      <c r="AF34" t="s">
        <v>212</v>
      </c>
      <c r="AG34">
        <v>20</v>
      </c>
      <c r="AH34">
        <v>22</v>
      </c>
      <c r="AI34">
        <v>69</v>
      </c>
      <c r="AJ34">
        <v>71</v>
      </c>
      <c r="AR34" t="s">
        <v>579</v>
      </c>
    </row>
    <row r="35" spans="1:44" x14ac:dyDescent="0.2">
      <c r="A35">
        <v>34</v>
      </c>
      <c r="B35" t="s">
        <v>65</v>
      </c>
      <c r="C35" t="s">
        <v>189</v>
      </c>
      <c r="D35" t="s">
        <v>61</v>
      </c>
      <c r="E35">
        <v>10</v>
      </c>
      <c r="H35" t="s">
        <v>64</v>
      </c>
      <c r="I35" t="s">
        <v>508</v>
      </c>
      <c r="J35" t="s">
        <v>30</v>
      </c>
      <c r="K35" t="s">
        <v>233</v>
      </c>
      <c r="L35">
        <v>-14.14</v>
      </c>
      <c r="M35" t="s">
        <v>39</v>
      </c>
      <c r="N35">
        <v>0.51</v>
      </c>
      <c r="O35">
        <v>-15.2</v>
      </c>
      <c r="P35">
        <v>-13.3</v>
      </c>
      <c r="R35">
        <v>15.68</v>
      </c>
      <c r="S35" t="s">
        <v>39</v>
      </c>
      <c r="T35">
        <v>0.43</v>
      </c>
      <c r="U35">
        <v>14.8</v>
      </c>
      <c r="V35">
        <v>16.100000000000001</v>
      </c>
      <c r="AB35">
        <v>2001</v>
      </c>
      <c r="AC35">
        <v>2001</v>
      </c>
      <c r="AD35" t="s">
        <v>59</v>
      </c>
      <c r="AF35" t="s">
        <v>212</v>
      </c>
      <c r="AG35">
        <v>20</v>
      </c>
      <c r="AH35">
        <v>22</v>
      </c>
      <c r="AI35">
        <v>69</v>
      </c>
      <c r="AJ35">
        <v>71</v>
      </c>
      <c r="AR35" t="s">
        <v>579</v>
      </c>
    </row>
    <row r="36" spans="1:44" x14ac:dyDescent="0.2">
      <c r="A36">
        <v>35</v>
      </c>
      <c r="B36" t="s">
        <v>65</v>
      </c>
      <c r="C36" t="s">
        <v>97</v>
      </c>
      <c r="D36" t="s">
        <v>62</v>
      </c>
      <c r="E36">
        <v>8</v>
      </c>
      <c r="H36" t="s">
        <v>64</v>
      </c>
      <c r="I36" t="s">
        <v>508</v>
      </c>
      <c r="J36" t="s">
        <v>30</v>
      </c>
      <c r="K36" t="s">
        <v>233</v>
      </c>
      <c r="L36">
        <v>-15.5</v>
      </c>
      <c r="M36" t="s">
        <v>39</v>
      </c>
      <c r="N36">
        <v>0.27</v>
      </c>
      <c r="O36">
        <v>-15.9</v>
      </c>
      <c r="P36">
        <v>-15.1</v>
      </c>
      <c r="R36">
        <v>16.350000000000001</v>
      </c>
      <c r="S36" t="s">
        <v>39</v>
      </c>
      <c r="T36">
        <v>0.56999999999999995</v>
      </c>
      <c r="U36">
        <v>15.4</v>
      </c>
      <c r="V36">
        <v>17.2</v>
      </c>
      <c r="AB36">
        <v>2001</v>
      </c>
      <c r="AC36">
        <v>2001</v>
      </c>
      <c r="AD36" t="s">
        <v>59</v>
      </c>
      <c r="AF36" t="s">
        <v>212</v>
      </c>
      <c r="AG36">
        <v>20</v>
      </c>
      <c r="AH36">
        <v>22</v>
      </c>
      <c r="AI36">
        <v>69</v>
      </c>
      <c r="AJ36">
        <v>71</v>
      </c>
      <c r="AR36" t="s">
        <v>579</v>
      </c>
    </row>
    <row r="37" spans="1:44" x14ac:dyDescent="0.2">
      <c r="A37">
        <v>36</v>
      </c>
      <c r="B37" t="s">
        <v>65</v>
      </c>
      <c r="C37" t="s">
        <v>55</v>
      </c>
      <c r="D37" t="s">
        <v>56</v>
      </c>
      <c r="E37">
        <v>19</v>
      </c>
      <c r="H37" t="s">
        <v>64</v>
      </c>
      <c r="I37" t="s">
        <v>508</v>
      </c>
      <c r="J37" t="s">
        <v>30</v>
      </c>
      <c r="K37" t="s">
        <v>233</v>
      </c>
      <c r="L37">
        <v>-16.05</v>
      </c>
      <c r="M37" t="s">
        <v>39</v>
      </c>
      <c r="N37">
        <v>0.81</v>
      </c>
      <c r="O37">
        <v>-17.899999999999999</v>
      </c>
      <c r="P37">
        <v>-14.7</v>
      </c>
      <c r="R37">
        <v>14.02</v>
      </c>
      <c r="S37" t="s">
        <v>39</v>
      </c>
      <c r="T37">
        <v>1.51</v>
      </c>
      <c r="U37">
        <v>11</v>
      </c>
      <c r="V37">
        <v>15</v>
      </c>
      <c r="AB37">
        <v>2001</v>
      </c>
      <c r="AC37">
        <v>2001</v>
      </c>
      <c r="AD37" t="s">
        <v>59</v>
      </c>
      <c r="AF37" t="s">
        <v>212</v>
      </c>
      <c r="AG37">
        <v>20</v>
      </c>
      <c r="AH37">
        <v>22</v>
      </c>
      <c r="AI37">
        <v>69</v>
      </c>
      <c r="AJ37">
        <v>71</v>
      </c>
      <c r="AR37" t="s">
        <v>579</v>
      </c>
    </row>
    <row r="38" spans="1:44" x14ac:dyDescent="0.2">
      <c r="A38">
        <v>37</v>
      </c>
      <c r="B38" t="s">
        <v>65</v>
      </c>
      <c r="C38" t="s">
        <v>190</v>
      </c>
      <c r="D38" t="s">
        <v>63</v>
      </c>
      <c r="E38">
        <v>1</v>
      </c>
      <c r="H38" t="s">
        <v>64</v>
      </c>
      <c r="I38" t="s">
        <v>508</v>
      </c>
      <c r="J38" t="s">
        <v>30</v>
      </c>
      <c r="K38" t="s">
        <v>233</v>
      </c>
      <c r="L38">
        <v>-12.04</v>
      </c>
      <c r="R38">
        <v>16.100000000000001</v>
      </c>
      <c r="AB38">
        <v>2001</v>
      </c>
      <c r="AC38">
        <v>2001</v>
      </c>
      <c r="AD38" t="s">
        <v>59</v>
      </c>
      <c r="AF38" t="s">
        <v>212</v>
      </c>
      <c r="AG38">
        <v>20</v>
      </c>
      <c r="AH38">
        <v>22</v>
      </c>
      <c r="AI38">
        <v>69</v>
      </c>
      <c r="AJ38">
        <v>71</v>
      </c>
      <c r="AR38" t="s">
        <v>579</v>
      </c>
    </row>
    <row r="39" spans="1:44" x14ac:dyDescent="0.2">
      <c r="A39">
        <v>38</v>
      </c>
      <c r="B39" t="s">
        <v>75</v>
      </c>
      <c r="C39" t="s">
        <v>66</v>
      </c>
      <c r="D39" t="s">
        <v>67</v>
      </c>
      <c r="E39">
        <v>14</v>
      </c>
      <c r="H39" t="s">
        <v>31</v>
      </c>
      <c r="I39" t="s">
        <v>504</v>
      </c>
      <c r="J39" t="s">
        <v>30</v>
      </c>
      <c r="K39" t="s">
        <v>234</v>
      </c>
      <c r="L39">
        <v>-17.399999999999999</v>
      </c>
      <c r="M39" t="s">
        <v>39</v>
      </c>
      <c r="N39">
        <v>0.5</v>
      </c>
      <c r="O39">
        <v>-18.100000000000001</v>
      </c>
      <c r="P39">
        <v>-16.3</v>
      </c>
      <c r="R39">
        <v>12.9</v>
      </c>
      <c r="S39" t="s">
        <v>39</v>
      </c>
      <c r="T39">
        <v>0.5</v>
      </c>
      <c r="U39">
        <v>12.4</v>
      </c>
      <c r="V39">
        <v>14.2</v>
      </c>
      <c r="AA39" t="s">
        <v>69</v>
      </c>
      <c r="AB39">
        <v>2006</v>
      </c>
      <c r="AC39">
        <v>2007</v>
      </c>
      <c r="AD39" t="s">
        <v>70</v>
      </c>
      <c r="AF39" t="s">
        <v>158</v>
      </c>
      <c r="AG39">
        <v>-35</v>
      </c>
      <c r="AH39">
        <v>-25</v>
      </c>
      <c r="AI39">
        <v>-55</v>
      </c>
      <c r="AJ39">
        <v>-45</v>
      </c>
      <c r="AR39" t="s">
        <v>579</v>
      </c>
    </row>
    <row r="40" spans="1:44" x14ac:dyDescent="0.2">
      <c r="A40">
        <v>39</v>
      </c>
      <c r="B40" t="s">
        <v>75</v>
      </c>
      <c r="C40" t="s">
        <v>68</v>
      </c>
      <c r="D40" t="s">
        <v>447</v>
      </c>
      <c r="E40">
        <v>1</v>
      </c>
      <c r="H40" t="s">
        <v>31</v>
      </c>
      <c r="I40" t="s">
        <v>504</v>
      </c>
      <c r="J40" t="s">
        <v>30</v>
      </c>
      <c r="K40" t="s">
        <v>234</v>
      </c>
      <c r="L40">
        <v>-15.6</v>
      </c>
      <c r="R40">
        <v>16.600000000000001</v>
      </c>
      <c r="AA40" t="s">
        <v>69</v>
      </c>
      <c r="AB40">
        <v>2006</v>
      </c>
      <c r="AC40">
        <v>2007</v>
      </c>
      <c r="AD40" t="s">
        <v>70</v>
      </c>
      <c r="AF40" t="s">
        <v>158</v>
      </c>
      <c r="AG40">
        <v>-35</v>
      </c>
      <c r="AH40">
        <v>-25</v>
      </c>
      <c r="AI40">
        <v>-55</v>
      </c>
      <c r="AJ40">
        <v>-45</v>
      </c>
      <c r="AR40" t="s">
        <v>579</v>
      </c>
    </row>
    <row r="41" spans="1:44" x14ac:dyDescent="0.2">
      <c r="A41">
        <v>40</v>
      </c>
      <c r="B41" t="s">
        <v>81</v>
      </c>
      <c r="C41" t="s">
        <v>76</v>
      </c>
      <c r="D41" t="s">
        <v>77</v>
      </c>
      <c r="E41">
        <v>21</v>
      </c>
      <c r="H41" t="s">
        <v>31</v>
      </c>
      <c r="I41" t="s">
        <v>510</v>
      </c>
      <c r="J41" t="s">
        <v>233</v>
      </c>
      <c r="K41" t="s">
        <v>233</v>
      </c>
      <c r="L41">
        <v>-15.5</v>
      </c>
      <c r="M41" t="s">
        <v>39</v>
      </c>
      <c r="N41">
        <v>0.5</v>
      </c>
      <c r="O41">
        <v>-16.899999999999999</v>
      </c>
      <c r="P41">
        <v>-14.4</v>
      </c>
      <c r="R41">
        <v>18.399999999999999</v>
      </c>
      <c r="S41" t="s">
        <v>39</v>
      </c>
      <c r="T41">
        <v>1</v>
      </c>
      <c r="U41">
        <v>17.399999999999999</v>
      </c>
      <c r="V41">
        <v>21.1</v>
      </c>
      <c r="X41">
        <v>3.3</v>
      </c>
      <c r="Y41" t="s">
        <v>39</v>
      </c>
      <c r="Z41">
        <v>0.1</v>
      </c>
      <c r="AA41" t="s">
        <v>79</v>
      </c>
      <c r="AB41">
        <v>2006</v>
      </c>
      <c r="AC41">
        <v>2009</v>
      </c>
      <c r="AD41" t="s">
        <v>80</v>
      </c>
      <c r="AF41" t="s">
        <v>212</v>
      </c>
      <c r="AG41">
        <v>35</v>
      </c>
      <c r="AH41">
        <v>40</v>
      </c>
      <c r="AI41">
        <v>-125</v>
      </c>
      <c r="AJ41">
        <v>-120</v>
      </c>
      <c r="AR41" t="s">
        <v>579</v>
      </c>
    </row>
    <row r="42" spans="1:44" x14ac:dyDescent="0.2">
      <c r="A42">
        <v>41</v>
      </c>
      <c r="B42" t="s">
        <v>81</v>
      </c>
      <c r="C42" t="s">
        <v>76</v>
      </c>
      <c r="D42" t="s">
        <v>77</v>
      </c>
      <c r="E42">
        <v>48</v>
      </c>
      <c r="H42" t="s">
        <v>78</v>
      </c>
      <c r="I42" t="s">
        <v>510</v>
      </c>
      <c r="J42" t="s">
        <v>233</v>
      </c>
      <c r="K42" t="s">
        <v>233</v>
      </c>
      <c r="L42">
        <v>-12.8</v>
      </c>
      <c r="M42" t="s">
        <v>39</v>
      </c>
      <c r="N42">
        <v>0.5</v>
      </c>
      <c r="O42">
        <v>-14.1</v>
      </c>
      <c r="P42">
        <v>-11.9</v>
      </c>
      <c r="R42">
        <v>19.2</v>
      </c>
      <c r="S42" t="s">
        <v>39</v>
      </c>
      <c r="T42">
        <v>0.9</v>
      </c>
      <c r="U42">
        <v>17.2</v>
      </c>
      <c r="V42">
        <v>21.1</v>
      </c>
      <c r="X42">
        <v>2.8</v>
      </c>
      <c r="Y42" t="s">
        <v>39</v>
      </c>
      <c r="Z42">
        <v>0.1</v>
      </c>
      <c r="AA42" t="s">
        <v>79</v>
      </c>
      <c r="AB42">
        <v>2006</v>
      </c>
      <c r="AC42">
        <v>2009</v>
      </c>
      <c r="AD42" t="s">
        <v>80</v>
      </c>
      <c r="AF42" t="s">
        <v>212</v>
      </c>
      <c r="AG42">
        <v>35</v>
      </c>
      <c r="AH42">
        <v>40</v>
      </c>
      <c r="AI42">
        <v>-125</v>
      </c>
      <c r="AJ42">
        <v>-120</v>
      </c>
      <c r="AR42" t="s">
        <v>579</v>
      </c>
    </row>
    <row r="43" spans="1:44" x14ac:dyDescent="0.2">
      <c r="A43">
        <v>42</v>
      </c>
      <c r="B43" t="s">
        <v>94</v>
      </c>
      <c r="C43" t="s">
        <v>82</v>
      </c>
      <c r="D43" t="s">
        <v>87</v>
      </c>
      <c r="E43">
        <v>9</v>
      </c>
      <c r="H43" t="s">
        <v>64</v>
      </c>
      <c r="I43" t="s">
        <v>505</v>
      </c>
      <c r="J43" t="s">
        <v>30</v>
      </c>
      <c r="K43" t="s">
        <v>233</v>
      </c>
      <c r="L43">
        <v>-17.170000000000002</v>
      </c>
      <c r="M43" t="s">
        <v>39</v>
      </c>
      <c r="N43">
        <v>0.63</v>
      </c>
      <c r="R43">
        <v>11.45</v>
      </c>
      <c r="S43" t="s">
        <v>39</v>
      </c>
      <c r="T43">
        <v>0.15</v>
      </c>
      <c r="AA43" t="s">
        <v>91</v>
      </c>
      <c r="AB43">
        <v>2015</v>
      </c>
      <c r="AC43">
        <v>2015</v>
      </c>
      <c r="AD43" t="s">
        <v>93</v>
      </c>
      <c r="AF43" t="s">
        <v>212</v>
      </c>
      <c r="AG43">
        <v>40</v>
      </c>
      <c r="AH43">
        <v>40.4</v>
      </c>
      <c r="AI43">
        <v>25.5</v>
      </c>
      <c r="AJ43">
        <v>26.25</v>
      </c>
      <c r="AR43" t="s">
        <v>579</v>
      </c>
    </row>
    <row r="44" spans="1:44" x14ac:dyDescent="0.2">
      <c r="A44">
        <v>43</v>
      </c>
      <c r="B44" t="s">
        <v>94</v>
      </c>
      <c r="C44" t="s">
        <v>83</v>
      </c>
      <c r="D44" t="s">
        <v>88</v>
      </c>
      <c r="E44">
        <v>4</v>
      </c>
      <c r="H44" t="s">
        <v>64</v>
      </c>
      <c r="I44" t="s">
        <v>505</v>
      </c>
      <c r="J44" t="s">
        <v>30</v>
      </c>
      <c r="K44" t="s">
        <v>233</v>
      </c>
      <c r="L44">
        <v>-16.600000000000001</v>
      </c>
      <c r="M44" t="s">
        <v>39</v>
      </c>
      <c r="N44">
        <v>0.61</v>
      </c>
      <c r="R44">
        <v>10.82</v>
      </c>
      <c r="S44" t="s">
        <v>39</v>
      </c>
      <c r="T44">
        <v>1.23</v>
      </c>
      <c r="AA44" t="s">
        <v>57</v>
      </c>
      <c r="AB44">
        <v>2015</v>
      </c>
      <c r="AC44">
        <v>2015</v>
      </c>
      <c r="AD44" t="s">
        <v>93</v>
      </c>
      <c r="AF44" t="s">
        <v>212</v>
      </c>
      <c r="AG44">
        <v>40</v>
      </c>
      <c r="AH44">
        <v>40.4</v>
      </c>
      <c r="AI44">
        <v>25.5</v>
      </c>
      <c r="AJ44">
        <v>26.25</v>
      </c>
      <c r="AR44" t="s">
        <v>579</v>
      </c>
    </row>
    <row r="45" spans="1:44" x14ac:dyDescent="0.2">
      <c r="A45">
        <v>44</v>
      </c>
      <c r="B45" t="s">
        <v>94</v>
      </c>
      <c r="C45" t="s">
        <v>84</v>
      </c>
      <c r="D45" t="s">
        <v>89</v>
      </c>
      <c r="E45">
        <v>8</v>
      </c>
      <c r="H45" t="s">
        <v>64</v>
      </c>
      <c r="I45" t="s">
        <v>505</v>
      </c>
      <c r="J45" t="s">
        <v>30</v>
      </c>
      <c r="K45" t="s">
        <v>233</v>
      </c>
      <c r="L45">
        <v>-17.489999999999998</v>
      </c>
      <c r="M45" t="s">
        <v>39</v>
      </c>
      <c r="N45">
        <v>0.63</v>
      </c>
      <c r="R45">
        <v>12.12</v>
      </c>
      <c r="S45" t="s">
        <v>39</v>
      </c>
      <c r="T45">
        <v>0.24</v>
      </c>
      <c r="AA45" t="s">
        <v>92</v>
      </c>
      <c r="AB45">
        <v>2015</v>
      </c>
      <c r="AC45">
        <v>2015</v>
      </c>
      <c r="AD45" t="s">
        <v>93</v>
      </c>
      <c r="AF45" t="s">
        <v>212</v>
      </c>
      <c r="AG45">
        <v>40</v>
      </c>
      <c r="AH45">
        <v>40.4</v>
      </c>
      <c r="AI45">
        <v>25.5</v>
      </c>
      <c r="AJ45">
        <v>26.25</v>
      </c>
      <c r="AR45" t="s">
        <v>579</v>
      </c>
    </row>
    <row r="46" spans="1:44" x14ac:dyDescent="0.2">
      <c r="A46">
        <v>45</v>
      </c>
      <c r="B46" t="s">
        <v>94</v>
      </c>
      <c r="C46" t="s">
        <v>85</v>
      </c>
      <c r="D46" t="s">
        <v>90</v>
      </c>
      <c r="E46">
        <v>12</v>
      </c>
      <c r="H46" t="s">
        <v>64</v>
      </c>
      <c r="I46" t="s">
        <v>505</v>
      </c>
      <c r="J46" t="s">
        <v>30</v>
      </c>
      <c r="K46" t="s">
        <v>233</v>
      </c>
      <c r="L46">
        <v>-17.95</v>
      </c>
      <c r="M46" t="s">
        <v>39</v>
      </c>
      <c r="N46">
        <v>0.48</v>
      </c>
      <c r="R46">
        <v>10.01</v>
      </c>
      <c r="S46" t="s">
        <v>39</v>
      </c>
      <c r="T46">
        <v>0.91</v>
      </c>
      <c r="AA46" t="s">
        <v>92</v>
      </c>
      <c r="AB46">
        <v>2015</v>
      </c>
      <c r="AC46">
        <v>2015</v>
      </c>
      <c r="AD46" t="s">
        <v>93</v>
      </c>
      <c r="AF46" t="s">
        <v>212</v>
      </c>
      <c r="AG46">
        <v>40</v>
      </c>
      <c r="AH46">
        <v>40.4</v>
      </c>
      <c r="AI46">
        <v>25.5</v>
      </c>
      <c r="AJ46">
        <v>26.25</v>
      </c>
      <c r="AR46" t="s">
        <v>579</v>
      </c>
    </row>
    <row r="47" spans="1:44" x14ac:dyDescent="0.2">
      <c r="A47">
        <v>46</v>
      </c>
      <c r="B47" t="s">
        <v>94</v>
      </c>
      <c r="C47" t="s">
        <v>86</v>
      </c>
      <c r="D47" t="s">
        <v>441</v>
      </c>
      <c r="E47">
        <v>5</v>
      </c>
      <c r="H47" t="s">
        <v>64</v>
      </c>
      <c r="I47" t="s">
        <v>505</v>
      </c>
      <c r="J47" t="s">
        <v>30</v>
      </c>
      <c r="K47" t="s">
        <v>233</v>
      </c>
      <c r="L47">
        <v>-16.95</v>
      </c>
      <c r="M47" t="s">
        <v>39</v>
      </c>
      <c r="N47">
        <v>0.54</v>
      </c>
      <c r="R47">
        <v>8.9600000000000009</v>
      </c>
      <c r="S47" t="s">
        <v>39</v>
      </c>
      <c r="T47">
        <v>0.66</v>
      </c>
      <c r="AA47" t="s">
        <v>57</v>
      </c>
      <c r="AB47">
        <v>2015</v>
      </c>
      <c r="AC47">
        <v>2015</v>
      </c>
      <c r="AD47" t="s">
        <v>93</v>
      </c>
      <c r="AF47" t="s">
        <v>212</v>
      </c>
      <c r="AG47">
        <v>40</v>
      </c>
      <c r="AH47">
        <v>40.4</v>
      </c>
      <c r="AI47">
        <v>25.5</v>
      </c>
      <c r="AJ47">
        <v>26.25</v>
      </c>
      <c r="AR47" t="s">
        <v>579</v>
      </c>
    </row>
    <row r="48" spans="1:44" x14ac:dyDescent="0.2">
      <c r="A48">
        <v>47</v>
      </c>
      <c r="B48" t="s">
        <v>101</v>
      </c>
      <c r="C48" t="s">
        <v>97</v>
      </c>
      <c r="D48" t="s">
        <v>62</v>
      </c>
      <c r="E48">
        <v>1</v>
      </c>
      <c r="F48">
        <v>1</v>
      </c>
      <c r="G48" t="s">
        <v>95</v>
      </c>
      <c r="H48" t="s">
        <v>64</v>
      </c>
      <c r="I48" s="5" t="s">
        <v>526</v>
      </c>
      <c r="J48" t="s">
        <v>30</v>
      </c>
      <c r="K48" t="s">
        <v>30</v>
      </c>
      <c r="L48">
        <v>-17.22</v>
      </c>
      <c r="R48">
        <v>14.69</v>
      </c>
      <c r="AD48" t="s">
        <v>99</v>
      </c>
      <c r="AF48" t="s">
        <v>526</v>
      </c>
      <c r="AG48" s="12">
        <v>25.66</v>
      </c>
      <c r="AH48" s="12">
        <v>25.89</v>
      </c>
      <c r="AI48" s="12">
        <v>-80.260000000000005</v>
      </c>
      <c r="AJ48" s="12">
        <v>-80.11</v>
      </c>
      <c r="AK48" t="s">
        <v>21</v>
      </c>
      <c r="AL48">
        <v>308</v>
      </c>
      <c r="AR48" t="s">
        <v>579</v>
      </c>
    </row>
    <row r="49" spans="1:44" x14ac:dyDescent="0.2">
      <c r="A49">
        <v>48</v>
      </c>
      <c r="B49" t="s">
        <v>101</v>
      </c>
      <c r="C49" t="s">
        <v>97</v>
      </c>
      <c r="D49" t="s">
        <v>62</v>
      </c>
      <c r="E49">
        <v>24</v>
      </c>
      <c r="G49" t="s">
        <v>96</v>
      </c>
      <c r="H49" t="s">
        <v>64</v>
      </c>
      <c r="I49" s="5" t="s">
        <v>526</v>
      </c>
      <c r="J49" t="s">
        <v>30</v>
      </c>
      <c r="K49" t="s">
        <v>30</v>
      </c>
      <c r="L49">
        <v>-16.21</v>
      </c>
      <c r="M49" t="s">
        <v>39</v>
      </c>
      <c r="N49">
        <v>0.08</v>
      </c>
      <c r="R49">
        <v>15.51</v>
      </c>
      <c r="S49" t="s">
        <v>39</v>
      </c>
      <c r="T49">
        <v>0.09</v>
      </c>
      <c r="AD49" t="s">
        <v>99</v>
      </c>
      <c r="AF49" t="s">
        <v>526</v>
      </c>
      <c r="AG49" s="12">
        <v>25.66</v>
      </c>
      <c r="AH49" s="12">
        <v>25.89</v>
      </c>
      <c r="AI49" s="12">
        <v>-80.260000000000005</v>
      </c>
      <c r="AJ49" s="12">
        <v>-80.11</v>
      </c>
      <c r="AR49" t="s">
        <v>579</v>
      </c>
    </row>
    <row r="50" spans="1:44" x14ac:dyDescent="0.2">
      <c r="A50">
        <v>49</v>
      </c>
      <c r="B50" t="s">
        <v>101</v>
      </c>
      <c r="C50" t="s">
        <v>98</v>
      </c>
      <c r="D50" t="s">
        <v>126</v>
      </c>
      <c r="E50">
        <v>1</v>
      </c>
      <c r="F50">
        <v>1</v>
      </c>
      <c r="G50" t="s">
        <v>95</v>
      </c>
      <c r="H50" t="s">
        <v>64</v>
      </c>
      <c r="I50" s="5" t="s">
        <v>526</v>
      </c>
      <c r="J50" t="s">
        <v>30</v>
      </c>
      <c r="K50" t="s">
        <v>30</v>
      </c>
      <c r="L50">
        <v>-15.65</v>
      </c>
      <c r="R50">
        <v>12.47</v>
      </c>
      <c r="AD50" t="s">
        <v>100</v>
      </c>
      <c r="AF50" t="s">
        <v>526</v>
      </c>
      <c r="AG50" s="12">
        <v>25.1</v>
      </c>
      <c r="AH50" s="12">
        <v>26</v>
      </c>
      <c r="AI50" s="12">
        <v>-82</v>
      </c>
      <c r="AJ50" s="12">
        <v>-80.5</v>
      </c>
      <c r="AK50" t="s">
        <v>21</v>
      </c>
      <c r="AL50">
        <v>162</v>
      </c>
      <c r="AR50" t="s">
        <v>579</v>
      </c>
    </row>
    <row r="51" spans="1:44" x14ac:dyDescent="0.2">
      <c r="A51">
        <v>50</v>
      </c>
      <c r="B51" t="s">
        <v>101</v>
      </c>
      <c r="C51" t="s">
        <v>98</v>
      </c>
      <c r="D51" t="s">
        <v>126</v>
      </c>
      <c r="E51">
        <v>3</v>
      </c>
      <c r="G51" t="s">
        <v>96</v>
      </c>
      <c r="H51" t="s">
        <v>64</v>
      </c>
      <c r="I51" s="5" t="s">
        <v>526</v>
      </c>
      <c r="J51" t="s">
        <v>30</v>
      </c>
      <c r="K51" t="s">
        <v>30</v>
      </c>
      <c r="L51">
        <v>-15.91</v>
      </c>
      <c r="M51" t="s">
        <v>39</v>
      </c>
      <c r="N51">
        <v>0.09</v>
      </c>
      <c r="R51">
        <v>13.35</v>
      </c>
      <c r="S51" t="s">
        <v>39</v>
      </c>
      <c r="T51">
        <v>0.13</v>
      </c>
      <c r="AD51" t="s">
        <v>100</v>
      </c>
      <c r="AF51" t="s">
        <v>526</v>
      </c>
      <c r="AG51" s="12">
        <v>25.1</v>
      </c>
      <c r="AH51" s="12">
        <v>26</v>
      </c>
      <c r="AI51" s="12">
        <v>-82</v>
      </c>
      <c r="AJ51" s="12">
        <v>-80.5</v>
      </c>
      <c r="AR51" t="s">
        <v>579</v>
      </c>
    </row>
    <row r="52" spans="1:44" x14ac:dyDescent="0.2">
      <c r="A52">
        <v>51</v>
      </c>
      <c r="B52" t="s">
        <v>109</v>
      </c>
      <c r="C52" t="s">
        <v>102</v>
      </c>
      <c r="D52" t="s">
        <v>103</v>
      </c>
      <c r="E52">
        <v>65</v>
      </c>
      <c r="G52" t="s">
        <v>95</v>
      </c>
      <c r="H52" t="s">
        <v>64</v>
      </c>
      <c r="I52" s="5" t="s">
        <v>526</v>
      </c>
      <c r="J52" t="s">
        <v>30</v>
      </c>
      <c r="K52" t="s">
        <v>30</v>
      </c>
      <c r="L52">
        <v>-16.899999999999999</v>
      </c>
      <c r="M52" t="s">
        <v>39</v>
      </c>
      <c r="N52">
        <v>0.68</v>
      </c>
      <c r="R52">
        <v>11.96</v>
      </c>
      <c r="S52" t="s">
        <v>39</v>
      </c>
      <c r="T52">
        <v>0.71</v>
      </c>
      <c r="X52">
        <v>2.9</v>
      </c>
      <c r="Y52" t="s">
        <v>39</v>
      </c>
      <c r="Z52">
        <v>0.13</v>
      </c>
      <c r="AA52" t="s">
        <v>107</v>
      </c>
      <c r="AB52">
        <v>2014</v>
      </c>
      <c r="AC52">
        <v>2014</v>
      </c>
      <c r="AD52" t="s">
        <v>106</v>
      </c>
      <c r="AF52" t="s">
        <v>212</v>
      </c>
      <c r="AG52">
        <v>-21.4</v>
      </c>
      <c r="AH52">
        <v>-20.6</v>
      </c>
      <c r="AI52">
        <v>55.2</v>
      </c>
      <c r="AJ52">
        <v>56</v>
      </c>
      <c r="AK52" t="s">
        <v>108</v>
      </c>
      <c r="AL52">
        <v>333</v>
      </c>
      <c r="AO52">
        <v>246</v>
      </c>
      <c r="AP52">
        <v>402</v>
      </c>
      <c r="AR52" t="s">
        <v>579</v>
      </c>
    </row>
    <row r="53" spans="1:44" x14ac:dyDescent="0.2">
      <c r="A53">
        <v>52</v>
      </c>
      <c r="B53" t="s">
        <v>109</v>
      </c>
      <c r="C53" t="s">
        <v>102</v>
      </c>
      <c r="D53" t="s">
        <v>103</v>
      </c>
      <c r="E53">
        <v>65</v>
      </c>
      <c r="G53" t="s">
        <v>95</v>
      </c>
      <c r="H53" t="s">
        <v>105</v>
      </c>
      <c r="I53" s="5" t="s">
        <v>526</v>
      </c>
      <c r="J53" t="s">
        <v>30</v>
      </c>
      <c r="K53" t="s">
        <v>30</v>
      </c>
      <c r="L53">
        <v>-16.13</v>
      </c>
      <c r="M53" t="s">
        <v>39</v>
      </c>
      <c r="N53">
        <v>0.82</v>
      </c>
      <c r="R53">
        <v>12.97</v>
      </c>
      <c r="S53" t="s">
        <v>39</v>
      </c>
      <c r="T53">
        <v>0.62</v>
      </c>
      <c r="X53">
        <v>2.84</v>
      </c>
      <c r="Y53" t="s">
        <v>39</v>
      </c>
      <c r="Z53">
        <v>0.26</v>
      </c>
      <c r="AA53" t="s">
        <v>107</v>
      </c>
      <c r="AB53">
        <v>2014</v>
      </c>
      <c r="AC53">
        <v>2014</v>
      </c>
      <c r="AD53" t="s">
        <v>106</v>
      </c>
      <c r="AF53" t="s">
        <v>212</v>
      </c>
      <c r="AG53">
        <v>-21.4</v>
      </c>
      <c r="AH53">
        <v>-20.6</v>
      </c>
      <c r="AI53">
        <v>55.2</v>
      </c>
      <c r="AJ53">
        <v>56</v>
      </c>
      <c r="AK53" t="s">
        <v>108</v>
      </c>
      <c r="AL53">
        <v>333</v>
      </c>
      <c r="AO53">
        <v>246</v>
      </c>
      <c r="AP53">
        <v>402</v>
      </c>
      <c r="AR53" t="s">
        <v>579</v>
      </c>
    </row>
    <row r="54" spans="1:44" x14ac:dyDescent="0.2">
      <c r="A54">
        <v>53</v>
      </c>
      <c r="B54" t="s">
        <v>109</v>
      </c>
      <c r="C54" t="s">
        <v>104</v>
      </c>
      <c r="D54" t="s">
        <v>446</v>
      </c>
      <c r="E54">
        <v>31</v>
      </c>
      <c r="G54" t="s">
        <v>95</v>
      </c>
      <c r="H54" t="s">
        <v>64</v>
      </c>
      <c r="I54" s="5" t="s">
        <v>526</v>
      </c>
      <c r="J54" t="s">
        <v>30</v>
      </c>
      <c r="K54" t="s">
        <v>30</v>
      </c>
      <c r="L54">
        <v>-15.79</v>
      </c>
      <c r="M54" t="s">
        <v>39</v>
      </c>
      <c r="N54">
        <v>0.55000000000000004</v>
      </c>
      <c r="R54">
        <v>12.54</v>
      </c>
      <c r="S54" t="s">
        <v>39</v>
      </c>
      <c r="T54">
        <v>0.6</v>
      </c>
      <c r="X54">
        <v>3.02</v>
      </c>
      <c r="Y54" t="s">
        <v>39</v>
      </c>
      <c r="Z54">
        <v>0.09</v>
      </c>
      <c r="AA54" t="s">
        <v>107</v>
      </c>
      <c r="AB54">
        <v>2014</v>
      </c>
      <c r="AC54">
        <v>2014</v>
      </c>
      <c r="AD54" t="s">
        <v>106</v>
      </c>
      <c r="AF54" t="s">
        <v>212</v>
      </c>
      <c r="AG54">
        <v>-21.4</v>
      </c>
      <c r="AH54">
        <v>-20.6</v>
      </c>
      <c r="AI54">
        <v>55.2</v>
      </c>
      <c r="AJ54">
        <v>56</v>
      </c>
      <c r="AK54" t="s">
        <v>108</v>
      </c>
      <c r="AL54">
        <v>268</v>
      </c>
      <c r="AO54">
        <v>205</v>
      </c>
      <c r="AP54">
        <v>325</v>
      </c>
      <c r="AR54" t="s">
        <v>579</v>
      </c>
    </row>
    <row r="55" spans="1:44" x14ac:dyDescent="0.2">
      <c r="A55">
        <v>54</v>
      </c>
      <c r="B55" t="s">
        <v>109</v>
      </c>
      <c r="C55" t="s">
        <v>104</v>
      </c>
      <c r="D55" t="s">
        <v>446</v>
      </c>
      <c r="E55">
        <v>31</v>
      </c>
      <c r="G55" t="s">
        <v>95</v>
      </c>
      <c r="H55" t="s">
        <v>105</v>
      </c>
      <c r="I55" s="5" t="s">
        <v>526</v>
      </c>
      <c r="J55" t="s">
        <v>30</v>
      </c>
      <c r="K55" t="s">
        <v>30</v>
      </c>
      <c r="L55">
        <v>-15.5</v>
      </c>
      <c r="M55" t="s">
        <v>39</v>
      </c>
      <c r="N55">
        <v>0.51</v>
      </c>
      <c r="R55">
        <v>12.69</v>
      </c>
      <c r="S55" t="s">
        <v>39</v>
      </c>
      <c r="T55">
        <v>0.56999999999999995</v>
      </c>
      <c r="X55">
        <v>2.97</v>
      </c>
      <c r="Y55" t="s">
        <v>39</v>
      </c>
      <c r="Z55">
        <v>0.18</v>
      </c>
      <c r="AA55" t="s">
        <v>107</v>
      </c>
      <c r="AB55">
        <v>2014</v>
      </c>
      <c r="AC55">
        <v>2014</v>
      </c>
      <c r="AD55" t="s">
        <v>106</v>
      </c>
      <c r="AF55" t="s">
        <v>212</v>
      </c>
      <c r="AG55">
        <v>-21.4</v>
      </c>
      <c r="AH55">
        <v>-20.6</v>
      </c>
      <c r="AI55">
        <v>55.2</v>
      </c>
      <c r="AJ55">
        <v>56</v>
      </c>
      <c r="AK55" t="s">
        <v>108</v>
      </c>
      <c r="AL55">
        <v>268</v>
      </c>
      <c r="AO55">
        <v>205</v>
      </c>
      <c r="AP55">
        <v>325</v>
      </c>
      <c r="AR55" t="s">
        <v>579</v>
      </c>
    </row>
    <row r="56" spans="1:44" x14ac:dyDescent="0.2">
      <c r="A56">
        <v>55</v>
      </c>
      <c r="B56" t="s">
        <v>115</v>
      </c>
      <c r="C56" t="s">
        <v>110</v>
      </c>
      <c r="D56" t="s">
        <v>111</v>
      </c>
      <c r="E56">
        <v>20</v>
      </c>
      <c r="H56" t="s">
        <v>31</v>
      </c>
      <c r="I56" t="s">
        <v>506</v>
      </c>
      <c r="J56" t="s">
        <v>233</v>
      </c>
      <c r="K56" t="s">
        <v>233</v>
      </c>
      <c r="L56">
        <v>-8.01</v>
      </c>
      <c r="M56" t="s">
        <v>39</v>
      </c>
      <c r="N56">
        <v>2.0499999999999998</v>
      </c>
      <c r="Q56">
        <v>6.96</v>
      </c>
      <c r="R56">
        <v>8.9600000000000009</v>
      </c>
      <c r="S56" t="s">
        <v>39</v>
      </c>
      <c r="T56">
        <v>1</v>
      </c>
      <c r="W56">
        <v>7.37</v>
      </c>
      <c r="X56">
        <v>2.8</v>
      </c>
      <c r="Y56" t="s">
        <v>39</v>
      </c>
      <c r="Z56">
        <v>0.3</v>
      </c>
      <c r="AB56">
        <v>2013</v>
      </c>
      <c r="AC56">
        <v>2016</v>
      </c>
      <c r="AD56" t="s">
        <v>114</v>
      </c>
      <c r="AF56" t="s">
        <v>212</v>
      </c>
      <c r="AG56">
        <v>24.6</v>
      </c>
      <c r="AH56">
        <v>25</v>
      </c>
      <c r="AI56">
        <v>-76.5</v>
      </c>
      <c r="AJ56">
        <v>-76.599999999999994</v>
      </c>
      <c r="AK56" t="s">
        <v>21</v>
      </c>
      <c r="AO56">
        <v>113</v>
      </c>
      <c r="AP56">
        <v>246</v>
      </c>
      <c r="AR56" t="s">
        <v>579</v>
      </c>
    </row>
    <row r="57" spans="1:44" x14ac:dyDescent="0.2">
      <c r="A57">
        <v>56</v>
      </c>
      <c r="B57" t="s">
        <v>121</v>
      </c>
      <c r="C57" t="s">
        <v>116</v>
      </c>
      <c r="D57" t="s">
        <v>129</v>
      </c>
      <c r="E57">
        <v>77</v>
      </c>
      <c r="G57" t="s">
        <v>117</v>
      </c>
      <c r="H57" t="s">
        <v>31</v>
      </c>
      <c r="I57" t="s">
        <v>507</v>
      </c>
      <c r="J57" t="s">
        <v>233</v>
      </c>
      <c r="K57" t="s">
        <v>30</v>
      </c>
      <c r="L57">
        <v>-17.5</v>
      </c>
      <c r="M57" t="s">
        <v>39</v>
      </c>
      <c r="N57">
        <v>0.56000000000000005</v>
      </c>
      <c r="O57">
        <v>-16</v>
      </c>
      <c r="P57">
        <v>-19</v>
      </c>
      <c r="R57">
        <v>14.8</v>
      </c>
      <c r="S57" t="s">
        <v>39</v>
      </c>
      <c r="T57">
        <v>0.85</v>
      </c>
      <c r="U57">
        <v>12.6</v>
      </c>
      <c r="V57">
        <v>16.7</v>
      </c>
      <c r="AA57" t="s">
        <v>119</v>
      </c>
      <c r="AB57">
        <v>2009</v>
      </c>
      <c r="AC57">
        <v>2010</v>
      </c>
      <c r="AD57" t="s">
        <v>120</v>
      </c>
      <c r="AF57" t="s">
        <v>212</v>
      </c>
      <c r="AG57">
        <v>32</v>
      </c>
      <c r="AH57">
        <v>33.200000000000003</v>
      </c>
      <c r="AI57">
        <v>-81</v>
      </c>
      <c r="AJ57">
        <v>-79</v>
      </c>
      <c r="AK57" t="s">
        <v>21</v>
      </c>
      <c r="AL57">
        <v>645</v>
      </c>
      <c r="AO57">
        <v>550</v>
      </c>
      <c r="AP57">
        <v>713</v>
      </c>
      <c r="AR57" t="s">
        <v>579</v>
      </c>
    </row>
    <row r="58" spans="1:44" x14ac:dyDescent="0.2">
      <c r="A58">
        <v>57</v>
      </c>
      <c r="B58" t="s">
        <v>121</v>
      </c>
      <c r="C58" t="s">
        <v>116</v>
      </c>
      <c r="D58" t="s">
        <v>129</v>
      </c>
      <c r="E58">
        <v>180</v>
      </c>
      <c r="G58" t="s">
        <v>118</v>
      </c>
      <c r="H58" t="s">
        <v>31</v>
      </c>
      <c r="I58" t="s">
        <v>507</v>
      </c>
      <c r="J58" t="s">
        <v>233</v>
      </c>
      <c r="K58" t="s">
        <v>30</v>
      </c>
      <c r="L58">
        <v>-18.5</v>
      </c>
      <c r="M58" t="s">
        <v>39</v>
      </c>
      <c r="N58">
        <v>0.85</v>
      </c>
      <c r="O58">
        <v>-15.8</v>
      </c>
      <c r="P58">
        <v>-10.4</v>
      </c>
      <c r="R58">
        <v>14.6</v>
      </c>
      <c r="S58" t="s">
        <v>39</v>
      </c>
      <c r="T58">
        <v>0.79</v>
      </c>
      <c r="U58">
        <v>12</v>
      </c>
      <c r="V58">
        <v>16.600000000000001</v>
      </c>
      <c r="AA58" t="s">
        <v>119</v>
      </c>
      <c r="AB58">
        <v>2009</v>
      </c>
      <c r="AC58">
        <v>2010</v>
      </c>
      <c r="AD58" t="s">
        <v>120</v>
      </c>
      <c r="AF58" t="s">
        <v>212</v>
      </c>
      <c r="AG58">
        <v>32</v>
      </c>
      <c r="AH58">
        <v>33.200000000000003</v>
      </c>
      <c r="AI58">
        <v>-81</v>
      </c>
      <c r="AJ58">
        <v>-79</v>
      </c>
      <c r="AK58" t="s">
        <v>21</v>
      </c>
      <c r="AL58">
        <v>1113</v>
      </c>
      <c r="AO58">
        <v>715</v>
      </c>
      <c r="AP58">
        <v>1681</v>
      </c>
      <c r="AR58" t="s">
        <v>579</v>
      </c>
    </row>
    <row r="59" spans="1:44" x14ac:dyDescent="0.2">
      <c r="A59">
        <v>58</v>
      </c>
      <c r="B59" t="s">
        <v>121</v>
      </c>
      <c r="C59" t="s">
        <v>116</v>
      </c>
      <c r="D59" t="s">
        <v>129</v>
      </c>
      <c r="E59">
        <v>8</v>
      </c>
      <c r="G59" t="s">
        <v>95</v>
      </c>
      <c r="H59" t="s">
        <v>31</v>
      </c>
      <c r="I59" t="s">
        <v>507</v>
      </c>
      <c r="J59" t="s">
        <v>233</v>
      </c>
      <c r="K59" t="s">
        <v>30</v>
      </c>
      <c r="L59">
        <v>-18.100000000000001</v>
      </c>
      <c r="M59" t="s">
        <v>39</v>
      </c>
      <c r="N59">
        <v>0.75</v>
      </c>
      <c r="O59">
        <v>-17.399999999999999</v>
      </c>
      <c r="P59">
        <v>-19.8</v>
      </c>
      <c r="R59">
        <v>14.8</v>
      </c>
      <c r="S59" t="s">
        <v>39</v>
      </c>
      <c r="T59">
        <v>0.76</v>
      </c>
      <c r="U59">
        <v>13.9</v>
      </c>
      <c r="V59">
        <v>15.9</v>
      </c>
      <c r="AA59" t="s">
        <v>119</v>
      </c>
      <c r="AB59">
        <v>2009</v>
      </c>
      <c r="AC59">
        <v>2010</v>
      </c>
      <c r="AD59" t="s">
        <v>120</v>
      </c>
      <c r="AF59" t="s">
        <v>212</v>
      </c>
      <c r="AG59">
        <v>32</v>
      </c>
      <c r="AH59">
        <v>33.200000000000003</v>
      </c>
      <c r="AI59">
        <v>-81</v>
      </c>
      <c r="AJ59">
        <v>-79</v>
      </c>
      <c r="AK59" t="s">
        <v>21</v>
      </c>
      <c r="AL59">
        <v>1785</v>
      </c>
      <c r="AO59">
        <v>1684</v>
      </c>
      <c r="AP59">
        <v>2000</v>
      </c>
      <c r="AR59" t="s">
        <v>579</v>
      </c>
    </row>
    <row r="60" spans="1:44" x14ac:dyDescent="0.2">
      <c r="A60">
        <v>59</v>
      </c>
      <c r="B60" t="s">
        <v>136</v>
      </c>
      <c r="C60" t="s">
        <v>122</v>
      </c>
      <c r="D60" t="s">
        <v>125</v>
      </c>
      <c r="E60">
        <v>39</v>
      </c>
      <c r="F60">
        <f>11/E60</f>
        <v>0.28205128205128205</v>
      </c>
      <c r="G60" t="s">
        <v>130</v>
      </c>
      <c r="H60" t="s">
        <v>64</v>
      </c>
      <c r="I60" t="s">
        <v>508</v>
      </c>
      <c r="J60" t="s">
        <v>30</v>
      </c>
      <c r="K60" t="s">
        <v>233</v>
      </c>
      <c r="L60">
        <v>-16.8</v>
      </c>
      <c r="M60" t="s">
        <v>39</v>
      </c>
      <c r="N60">
        <v>0.76</v>
      </c>
      <c r="Q60">
        <v>3.72</v>
      </c>
      <c r="R60">
        <v>13.8</v>
      </c>
      <c r="S60" t="s">
        <v>39</v>
      </c>
      <c r="T60">
        <v>0.61</v>
      </c>
      <c r="W60">
        <v>2.7</v>
      </c>
      <c r="AA60" t="s">
        <v>131</v>
      </c>
      <c r="AB60">
        <v>2011</v>
      </c>
      <c r="AC60">
        <v>2012</v>
      </c>
      <c r="AD60" t="s">
        <v>135</v>
      </c>
      <c r="AF60" t="s">
        <v>212</v>
      </c>
      <c r="AG60">
        <v>32.9</v>
      </c>
      <c r="AH60">
        <v>33.1</v>
      </c>
      <c r="AI60">
        <v>-79.5</v>
      </c>
      <c r="AJ60">
        <v>-79.3</v>
      </c>
      <c r="AK60" t="s">
        <v>108</v>
      </c>
      <c r="AO60">
        <v>27.5</v>
      </c>
      <c r="AP60">
        <v>79.900000000000006</v>
      </c>
      <c r="AR60" t="s">
        <v>579</v>
      </c>
    </row>
    <row r="61" spans="1:44" x14ac:dyDescent="0.2">
      <c r="A61">
        <v>60</v>
      </c>
      <c r="B61" t="s">
        <v>136</v>
      </c>
      <c r="C61" t="s">
        <v>122</v>
      </c>
      <c r="D61" t="s">
        <v>125</v>
      </c>
      <c r="E61">
        <v>18</v>
      </c>
      <c r="F61">
        <f>8/E61</f>
        <v>0.44444444444444442</v>
      </c>
      <c r="G61" t="s">
        <v>117</v>
      </c>
      <c r="H61" t="s">
        <v>64</v>
      </c>
      <c r="I61" t="s">
        <v>508</v>
      </c>
      <c r="J61" t="s">
        <v>30</v>
      </c>
      <c r="K61" t="s">
        <v>233</v>
      </c>
      <c r="L61">
        <v>-17.2</v>
      </c>
      <c r="M61" t="s">
        <v>39</v>
      </c>
      <c r="N61">
        <v>0.79</v>
      </c>
      <c r="Q61">
        <v>3.17</v>
      </c>
      <c r="R61">
        <v>13.66</v>
      </c>
      <c r="S61" t="s">
        <v>39</v>
      </c>
      <c r="T61">
        <v>0.34</v>
      </c>
      <c r="W61">
        <v>1.1399999999999999</v>
      </c>
      <c r="AA61" t="s">
        <v>132</v>
      </c>
      <c r="AB61">
        <v>2011</v>
      </c>
      <c r="AC61">
        <v>2012</v>
      </c>
      <c r="AD61" t="s">
        <v>135</v>
      </c>
      <c r="AF61" t="s">
        <v>212</v>
      </c>
      <c r="AG61">
        <v>32.9</v>
      </c>
      <c r="AH61">
        <v>33.1</v>
      </c>
      <c r="AI61">
        <v>-79.5</v>
      </c>
      <c r="AJ61">
        <v>-79.3</v>
      </c>
      <c r="AK61" t="s">
        <v>108</v>
      </c>
      <c r="AO61">
        <v>27.5</v>
      </c>
      <c r="AP61">
        <v>40.5</v>
      </c>
      <c r="AR61" t="s">
        <v>579</v>
      </c>
    </row>
    <row r="62" spans="1:44" x14ac:dyDescent="0.2">
      <c r="A62">
        <v>61</v>
      </c>
      <c r="B62" t="s">
        <v>136</v>
      </c>
      <c r="C62" t="s">
        <v>98</v>
      </c>
      <c r="D62" t="s">
        <v>126</v>
      </c>
      <c r="E62">
        <v>19</v>
      </c>
      <c r="F62">
        <f>13/E62</f>
        <v>0.68421052631578949</v>
      </c>
      <c r="G62" t="s">
        <v>130</v>
      </c>
      <c r="H62" t="s">
        <v>64</v>
      </c>
      <c r="I62" t="s">
        <v>508</v>
      </c>
      <c r="J62" t="s">
        <v>30</v>
      </c>
      <c r="K62" t="s">
        <v>233</v>
      </c>
      <c r="L62">
        <v>-16.899999999999999</v>
      </c>
      <c r="M62" t="s">
        <v>39</v>
      </c>
      <c r="N62">
        <v>0.45</v>
      </c>
      <c r="Q62">
        <v>1.62</v>
      </c>
      <c r="R62">
        <v>14.62</v>
      </c>
      <c r="S62" t="s">
        <v>39</v>
      </c>
      <c r="T62">
        <v>0.25</v>
      </c>
      <c r="W62">
        <v>0.9</v>
      </c>
      <c r="AA62" t="s">
        <v>133</v>
      </c>
      <c r="AB62">
        <v>2011</v>
      </c>
      <c r="AC62">
        <v>2012</v>
      </c>
      <c r="AD62" t="s">
        <v>135</v>
      </c>
      <c r="AF62" t="s">
        <v>212</v>
      </c>
      <c r="AG62">
        <v>32.9</v>
      </c>
      <c r="AH62">
        <v>33.1</v>
      </c>
      <c r="AI62">
        <v>-79.5</v>
      </c>
      <c r="AJ62">
        <v>-79.3</v>
      </c>
      <c r="AK62" t="s">
        <v>108</v>
      </c>
      <c r="AO62">
        <v>47.4</v>
      </c>
      <c r="AP62">
        <v>93.5</v>
      </c>
      <c r="AR62" t="s">
        <v>579</v>
      </c>
    </row>
    <row r="63" spans="1:44" x14ac:dyDescent="0.2">
      <c r="A63">
        <v>62</v>
      </c>
      <c r="B63" t="s">
        <v>136</v>
      </c>
      <c r="C63" t="s">
        <v>124</v>
      </c>
      <c r="D63" t="s">
        <v>127</v>
      </c>
      <c r="E63">
        <v>30</v>
      </c>
      <c r="F63">
        <f>27/E63</f>
        <v>0.9</v>
      </c>
      <c r="G63" t="s">
        <v>130</v>
      </c>
      <c r="H63" t="s">
        <v>64</v>
      </c>
      <c r="I63" t="s">
        <v>508</v>
      </c>
      <c r="J63" t="s">
        <v>30</v>
      </c>
      <c r="K63" t="s">
        <v>233</v>
      </c>
      <c r="L63">
        <v>-17.09</v>
      </c>
      <c r="M63" t="s">
        <v>39</v>
      </c>
      <c r="N63">
        <v>0.56999999999999995</v>
      </c>
      <c r="Q63">
        <v>2.62</v>
      </c>
      <c r="R63">
        <v>12.79</v>
      </c>
      <c r="S63" t="s">
        <v>39</v>
      </c>
      <c r="T63">
        <v>0.26</v>
      </c>
      <c r="W63">
        <v>1.08</v>
      </c>
      <c r="AA63" t="s">
        <v>134</v>
      </c>
      <c r="AB63">
        <v>2011</v>
      </c>
      <c r="AC63">
        <v>2012</v>
      </c>
      <c r="AD63" t="s">
        <v>135</v>
      </c>
      <c r="AF63" t="s">
        <v>212</v>
      </c>
      <c r="AG63">
        <v>32.9</v>
      </c>
      <c r="AH63">
        <v>33.1</v>
      </c>
      <c r="AI63">
        <v>-79.5</v>
      </c>
      <c r="AJ63">
        <v>-79.3</v>
      </c>
      <c r="AK63" t="s">
        <v>108</v>
      </c>
      <c r="AO63">
        <v>57.2</v>
      </c>
      <c r="AP63">
        <v>96.9</v>
      </c>
      <c r="AR63" t="s">
        <v>579</v>
      </c>
    </row>
    <row r="64" spans="1:44" x14ac:dyDescent="0.2">
      <c r="A64">
        <v>63</v>
      </c>
      <c r="B64" t="s">
        <v>136</v>
      </c>
      <c r="C64" t="s">
        <v>123</v>
      </c>
      <c r="D64" t="s">
        <v>128</v>
      </c>
      <c r="E64">
        <v>32</v>
      </c>
      <c r="F64">
        <f>22/E64</f>
        <v>0.6875</v>
      </c>
      <c r="G64" t="s">
        <v>130</v>
      </c>
      <c r="H64" t="s">
        <v>64</v>
      </c>
      <c r="I64" t="s">
        <v>508</v>
      </c>
      <c r="J64" t="s">
        <v>30</v>
      </c>
      <c r="K64" t="s">
        <v>233</v>
      </c>
      <c r="L64">
        <v>-18.16</v>
      </c>
      <c r="M64" t="s">
        <v>39</v>
      </c>
      <c r="N64">
        <v>0.27</v>
      </c>
      <c r="Q64">
        <v>1.1299999999999999</v>
      </c>
      <c r="R64">
        <v>14.53</v>
      </c>
      <c r="S64" t="s">
        <v>39</v>
      </c>
      <c r="T64">
        <v>0.18</v>
      </c>
      <c r="W64">
        <v>0.74</v>
      </c>
      <c r="AA64" t="s">
        <v>133</v>
      </c>
      <c r="AB64">
        <v>2011</v>
      </c>
      <c r="AC64">
        <v>2012</v>
      </c>
      <c r="AD64" t="s">
        <v>135</v>
      </c>
      <c r="AF64" t="s">
        <v>212</v>
      </c>
      <c r="AG64">
        <v>32.9</v>
      </c>
      <c r="AH64">
        <v>33.1</v>
      </c>
      <c r="AI64">
        <v>-79.5</v>
      </c>
      <c r="AJ64">
        <v>-79.3</v>
      </c>
      <c r="AK64" t="s">
        <v>108</v>
      </c>
      <c r="AO64">
        <v>43.9</v>
      </c>
      <c r="AP64">
        <v>66.3</v>
      </c>
      <c r="AR64" t="s">
        <v>579</v>
      </c>
    </row>
    <row r="65" spans="1:44" x14ac:dyDescent="0.2">
      <c r="A65">
        <v>64</v>
      </c>
      <c r="B65" t="s">
        <v>136</v>
      </c>
      <c r="C65" t="s">
        <v>116</v>
      </c>
      <c r="D65" t="s">
        <v>129</v>
      </c>
      <c r="E65">
        <v>30</v>
      </c>
      <c r="F65">
        <f>15/E65</f>
        <v>0.5</v>
      </c>
      <c r="G65" t="s">
        <v>130</v>
      </c>
      <c r="H65" t="s">
        <v>64</v>
      </c>
      <c r="I65" t="s">
        <v>508</v>
      </c>
      <c r="J65" t="s">
        <v>30</v>
      </c>
      <c r="K65" t="s">
        <v>233</v>
      </c>
      <c r="L65">
        <v>-16.61</v>
      </c>
      <c r="M65" t="s">
        <v>39</v>
      </c>
      <c r="N65">
        <v>0.66</v>
      </c>
      <c r="Q65">
        <v>3.15</v>
      </c>
      <c r="R65">
        <v>13.96</v>
      </c>
      <c r="S65" t="s">
        <v>39</v>
      </c>
      <c r="T65">
        <v>0.6</v>
      </c>
      <c r="W65">
        <v>2.4</v>
      </c>
      <c r="AA65" t="s">
        <v>133</v>
      </c>
      <c r="AB65">
        <v>2011</v>
      </c>
      <c r="AC65">
        <v>2012</v>
      </c>
      <c r="AD65" t="s">
        <v>135</v>
      </c>
      <c r="AF65" t="s">
        <v>212</v>
      </c>
      <c r="AG65">
        <v>32.9</v>
      </c>
      <c r="AH65">
        <v>33.1</v>
      </c>
      <c r="AI65">
        <v>-79.5</v>
      </c>
      <c r="AJ65">
        <v>-79.3</v>
      </c>
      <c r="AK65" t="s">
        <v>108</v>
      </c>
      <c r="AO65">
        <v>48</v>
      </c>
      <c r="AP65">
        <v>73.099999999999994</v>
      </c>
      <c r="AR65" t="s">
        <v>579</v>
      </c>
    </row>
    <row r="66" spans="1:44" x14ac:dyDescent="0.2">
      <c r="A66">
        <v>65</v>
      </c>
      <c r="B66" t="s">
        <v>136</v>
      </c>
      <c r="C66" t="s">
        <v>97</v>
      </c>
      <c r="D66" t="s">
        <v>62</v>
      </c>
      <c r="E66">
        <v>37</v>
      </c>
      <c r="F66">
        <f>19/E66</f>
        <v>0.51351351351351349</v>
      </c>
      <c r="G66" t="s">
        <v>130</v>
      </c>
      <c r="H66" t="s">
        <v>64</v>
      </c>
      <c r="I66" t="s">
        <v>508</v>
      </c>
      <c r="J66" t="s">
        <v>30</v>
      </c>
      <c r="K66" t="s">
        <v>233</v>
      </c>
      <c r="L66">
        <v>-16.489999999999998</v>
      </c>
      <c r="M66" t="s">
        <v>39</v>
      </c>
      <c r="N66">
        <v>0.6</v>
      </c>
      <c r="Q66">
        <v>2.48</v>
      </c>
      <c r="R66">
        <v>15.22</v>
      </c>
      <c r="S66" t="s">
        <v>39</v>
      </c>
      <c r="T66">
        <v>0.85</v>
      </c>
      <c r="W66">
        <v>4.6500000000000004</v>
      </c>
      <c r="AA66" t="s">
        <v>133</v>
      </c>
      <c r="AB66">
        <v>2011</v>
      </c>
      <c r="AC66">
        <v>2012</v>
      </c>
      <c r="AD66" t="s">
        <v>135</v>
      </c>
      <c r="AF66" t="s">
        <v>212</v>
      </c>
      <c r="AG66">
        <v>32.9</v>
      </c>
      <c r="AH66">
        <v>33.1</v>
      </c>
      <c r="AI66">
        <v>-79.5</v>
      </c>
      <c r="AJ66">
        <v>-79.3</v>
      </c>
      <c r="AK66" t="s">
        <v>108</v>
      </c>
      <c r="AO66">
        <v>31.8</v>
      </c>
      <c r="AP66">
        <v>49.8</v>
      </c>
      <c r="AR66" t="s">
        <v>579</v>
      </c>
    </row>
    <row r="67" spans="1:44" x14ac:dyDescent="0.2">
      <c r="A67">
        <v>66</v>
      </c>
      <c r="B67" t="s">
        <v>147</v>
      </c>
      <c r="C67" t="s">
        <v>137</v>
      </c>
      <c r="D67" t="s">
        <v>143</v>
      </c>
      <c r="E67">
        <v>11</v>
      </c>
      <c r="F67">
        <v>0.73</v>
      </c>
      <c r="H67" t="s">
        <v>146</v>
      </c>
      <c r="I67" s="5" t="s">
        <v>526</v>
      </c>
      <c r="J67" t="s">
        <v>30</v>
      </c>
      <c r="K67" t="s">
        <v>30</v>
      </c>
      <c r="L67">
        <v>-13.6</v>
      </c>
      <c r="M67" t="s">
        <v>39</v>
      </c>
      <c r="N67">
        <v>1.2</v>
      </c>
      <c r="R67">
        <v>10.5</v>
      </c>
      <c r="S67" t="s">
        <v>39</v>
      </c>
      <c r="T67">
        <v>0.7</v>
      </c>
      <c r="AB67">
        <v>2010</v>
      </c>
      <c r="AC67">
        <v>2013</v>
      </c>
      <c r="AD67" t="s">
        <v>145</v>
      </c>
      <c r="AE67" t="s">
        <v>144</v>
      </c>
      <c r="AF67" t="s">
        <v>526</v>
      </c>
      <c r="AG67" s="12">
        <v>26.18</v>
      </c>
      <c r="AH67" s="12">
        <v>26.8</v>
      </c>
      <c r="AI67" s="12">
        <v>-82.2</v>
      </c>
      <c r="AJ67" s="12">
        <v>-81.89</v>
      </c>
      <c r="AK67" t="s">
        <v>21</v>
      </c>
      <c r="AL67">
        <v>109.2</v>
      </c>
      <c r="AM67" t="s">
        <v>39</v>
      </c>
      <c r="AN67">
        <v>8.3000000000000007</v>
      </c>
      <c r="AR67" t="s">
        <v>579</v>
      </c>
    </row>
    <row r="68" spans="1:44" x14ac:dyDescent="0.2">
      <c r="A68">
        <v>67</v>
      </c>
      <c r="B68" t="s">
        <v>147</v>
      </c>
      <c r="C68" t="s">
        <v>98</v>
      </c>
      <c r="D68" t="s">
        <v>126</v>
      </c>
      <c r="E68">
        <v>28</v>
      </c>
      <c r="F68">
        <v>0.84</v>
      </c>
      <c r="H68" t="s">
        <v>146</v>
      </c>
      <c r="I68" s="5" t="s">
        <v>526</v>
      </c>
      <c r="J68" t="s">
        <v>30</v>
      </c>
      <c r="K68" t="s">
        <v>30</v>
      </c>
      <c r="L68">
        <v>-13.3</v>
      </c>
      <c r="M68" t="s">
        <v>39</v>
      </c>
      <c r="N68">
        <v>0.8</v>
      </c>
      <c r="R68">
        <v>11.5</v>
      </c>
      <c r="S68" t="s">
        <v>39</v>
      </c>
      <c r="T68">
        <v>0.9</v>
      </c>
      <c r="AB68">
        <v>2010</v>
      </c>
      <c r="AC68">
        <v>2013</v>
      </c>
      <c r="AD68" t="s">
        <v>145</v>
      </c>
      <c r="AE68" t="s">
        <v>144</v>
      </c>
      <c r="AF68" t="s">
        <v>526</v>
      </c>
      <c r="AG68" s="12">
        <v>26.18</v>
      </c>
      <c r="AH68" s="12">
        <v>26.8</v>
      </c>
      <c r="AI68" s="12">
        <v>-82.2</v>
      </c>
      <c r="AJ68" s="12">
        <v>-81.89</v>
      </c>
      <c r="AK68" t="s">
        <v>21</v>
      </c>
      <c r="AL68">
        <v>148.69999999999999</v>
      </c>
      <c r="AM68" t="s">
        <v>39</v>
      </c>
      <c r="AN68">
        <v>22.1</v>
      </c>
      <c r="AR68" t="s">
        <v>579</v>
      </c>
    </row>
    <row r="69" spans="1:44" x14ac:dyDescent="0.2">
      <c r="A69">
        <v>68</v>
      </c>
      <c r="B69" t="s">
        <v>147</v>
      </c>
      <c r="C69" t="s">
        <v>104</v>
      </c>
      <c r="D69" t="s">
        <v>446</v>
      </c>
      <c r="E69">
        <v>7</v>
      </c>
      <c r="F69">
        <v>0.43</v>
      </c>
      <c r="H69" t="s">
        <v>146</v>
      </c>
      <c r="I69" s="5" t="s">
        <v>526</v>
      </c>
      <c r="J69" t="s">
        <v>30</v>
      </c>
      <c r="K69" t="s">
        <v>30</v>
      </c>
      <c r="L69">
        <v>-13.2</v>
      </c>
      <c r="M69" t="s">
        <v>39</v>
      </c>
      <c r="N69">
        <v>1.3</v>
      </c>
      <c r="R69">
        <v>11.3</v>
      </c>
      <c r="S69" t="s">
        <v>39</v>
      </c>
      <c r="T69">
        <v>0.8</v>
      </c>
      <c r="AB69">
        <v>2010</v>
      </c>
      <c r="AC69">
        <v>2013</v>
      </c>
      <c r="AD69" t="s">
        <v>145</v>
      </c>
      <c r="AE69" t="s">
        <v>144</v>
      </c>
      <c r="AF69" t="s">
        <v>526</v>
      </c>
      <c r="AG69" s="12">
        <v>26.18</v>
      </c>
      <c r="AH69" s="12">
        <v>26.8</v>
      </c>
      <c r="AI69" s="12">
        <v>-82.2</v>
      </c>
      <c r="AJ69" s="12">
        <v>-81.89</v>
      </c>
      <c r="AK69" t="s">
        <v>21</v>
      </c>
      <c r="AL69">
        <v>185.4</v>
      </c>
      <c r="AM69" t="s">
        <v>39</v>
      </c>
      <c r="AN69">
        <v>29.8</v>
      </c>
      <c r="AR69" t="s">
        <v>579</v>
      </c>
    </row>
    <row r="70" spans="1:44" x14ac:dyDescent="0.2">
      <c r="A70">
        <v>69</v>
      </c>
      <c r="B70" t="s">
        <v>147</v>
      </c>
      <c r="C70" t="s">
        <v>138</v>
      </c>
      <c r="D70" t="s">
        <v>142</v>
      </c>
      <c r="E70">
        <v>4</v>
      </c>
      <c r="F70">
        <v>0.83</v>
      </c>
      <c r="H70" t="s">
        <v>146</v>
      </c>
      <c r="I70" s="5" t="s">
        <v>526</v>
      </c>
      <c r="J70" t="s">
        <v>30</v>
      </c>
      <c r="K70" t="s">
        <v>30</v>
      </c>
      <c r="L70">
        <v>-12.3</v>
      </c>
      <c r="M70" t="s">
        <v>39</v>
      </c>
      <c r="N70">
        <v>1.8</v>
      </c>
      <c r="R70">
        <v>10.5</v>
      </c>
      <c r="S70" t="s">
        <v>39</v>
      </c>
      <c r="T70">
        <v>0.6</v>
      </c>
      <c r="AB70">
        <v>2010</v>
      </c>
      <c r="AC70">
        <v>2013</v>
      </c>
      <c r="AD70" t="s">
        <v>145</v>
      </c>
      <c r="AE70" t="s">
        <v>144</v>
      </c>
      <c r="AF70" t="s">
        <v>526</v>
      </c>
      <c r="AG70" s="12">
        <v>26.18</v>
      </c>
      <c r="AH70" s="12">
        <v>26.8</v>
      </c>
      <c r="AI70" s="12">
        <v>-82.2</v>
      </c>
      <c r="AJ70" s="12">
        <v>-81.89</v>
      </c>
      <c r="AK70" t="s">
        <v>21</v>
      </c>
      <c r="AL70">
        <v>265.2</v>
      </c>
      <c r="AM70" t="s">
        <v>39</v>
      </c>
      <c r="AN70">
        <v>96.6</v>
      </c>
      <c r="AR70" t="s">
        <v>579</v>
      </c>
    </row>
    <row r="71" spans="1:44" x14ac:dyDescent="0.2">
      <c r="A71">
        <v>70</v>
      </c>
      <c r="B71" t="s">
        <v>147</v>
      </c>
      <c r="C71" t="s">
        <v>139</v>
      </c>
      <c r="D71" t="s">
        <v>141</v>
      </c>
      <c r="E71">
        <v>2</v>
      </c>
      <c r="F71">
        <v>0.5</v>
      </c>
      <c r="H71" t="s">
        <v>146</v>
      </c>
      <c r="I71" s="5" t="s">
        <v>526</v>
      </c>
      <c r="J71" t="s">
        <v>30</v>
      </c>
      <c r="K71" t="s">
        <v>30</v>
      </c>
      <c r="L71">
        <v>-12.6</v>
      </c>
      <c r="M71" t="s">
        <v>39</v>
      </c>
      <c r="R71">
        <v>11.6</v>
      </c>
      <c r="S71" t="s">
        <v>39</v>
      </c>
      <c r="T71">
        <v>0.2</v>
      </c>
      <c r="AB71">
        <v>2010</v>
      </c>
      <c r="AC71">
        <v>2013</v>
      </c>
      <c r="AD71" t="s">
        <v>145</v>
      </c>
      <c r="AE71" t="s">
        <v>144</v>
      </c>
      <c r="AF71" t="s">
        <v>526</v>
      </c>
      <c r="AG71" s="12">
        <v>26.18</v>
      </c>
      <c r="AH71" s="12">
        <v>26.8</v>
      </c>
      <c r="AI71" s="12">
        <v>-82.2</v>
      </c>
      <c r="AJ71" s="12">
        <v>-81.89</v>
      </c>
      <c r="AK71" t="s">
        <v>21</v>
      </c>
      <c r="AL71">
        <v>247.2</v>
      </c>
      <c r="AM71" t="s">
        <v>39</v>
      </c>
      <c r="AR71" t="s">
        <v>579</v>
      </c>
    </row>
    <row r="72" spans="1:44" x14ac:dyDescent="0.2">
      <c r="A72">
        <v>71</v>
      </c>
      <c r="B72" t="s">
        <v>147</v>
      </c>
      <c r="C72" t="s">
        <v>140</v>
      </c>
      <c r="D72" t="s">
        <v>125</v>
      </c>
      <c r="E72">
        <v>7</v>
      </c>
      <c r="F72">
        <v>0.17</v>
      </c>
      <c r="H72" t="s">
        <v>146</v>
      </c>
      <c r="I72" s="5" t="s">
        <v>526</v>
      </c>
      <c r="J72" t="s">
        <v>30</v>
      </c>
      <c r="K72" t="s">
        <v>30</v>
      </c>
      <c r="L72">
        <v>-13.6</v>
      </c>
      <c r="M72" t="s">
        <v>39</v>
      </c>
      <c r="N72">
        <v>0.6</v>
      </c>
      <c r="R72">
        <v>10.8</v>
      </c>
      <c r="S72" t="s">
        <v>39</v>
      </c>
      <c r="T72">
        <v>0.5</v>
      </c>
      <c r="AB72">
        <v>2010</v>
      </c>
      <c r="AC72">
        <v>2013</v>
      </c>
      <c r="AD72" t="s">
        <v>145</v>
      </c>
      <c r="AE72" t="s">
        <v>144</v>
      </c>
      <c r="AF72" t="s">
        <v>526</v>
      </c>
      <c r="AG72" s="12">
        <v>26.18</v>
      </c>
      <c r="AH72" s="12">
        <v>26.8</v>
      </c>
      <c r="AI72" s="12">
        <v>-82.2</v>
      </c>
      <c r="AJ72" s="12">
        <v>-81.89</v>
      </c>
      <c r="AK72" t="s">
        <v>21</v>
      </c>
      <c r="AL72">
        <v>95.7</v>
      </c>
      <c r="AM72" t="s">
        <v>39</v>
      </c>
      <c r="AN72">
        <v>11.2</v>
      </c>
      <c r="AR72" t="s">
        <v>579</v>
      </c>
    </row>
    <row r="73" spans="1:44" x14ac:dyDescent="0.2">
      <c r="A73">
        <v>72</v>
      </c>
      <c r="B73" t="s">
        <v>147</v>
      </c>
      <c r="C73" t="s">
        <v>102</v>
      </c>
      <c r="D73" t="s">
        <v>103</v>
      </c>
      <c r="E73">
        <v>8</v>
      </c>
      <c r="F73">
        <v>0.75</v>
      </c>
      <c r="H73" t="s">
        <v>146</v>
      </c>
      <c r="I73" s="5" t="s">
        <v>526</v>
      </c>
      <c r="J73" t="s">
        <v>30</v>
      </c>
      <c r="K73" t="s">
        <v>30</v>
      </c>
      <c r="L73">
        <v>-12.7</v>
      </c>
      <c r="M73" t="s">
        <v>39</v>
      </c>
      <c r="N73">
        <v>1.2</v>
      </c>
      <c r="R73">
        <v>11.4</v>
      </c>
      <c r="S73" t="s">
        <v>39</v>
      </c>
      <c r="T73">
        <v>1.2</v>
      </c>
      <c r="AB73">
        <v>2010</v>
      </c>
      <c r="AC73">
        <v>2013</v>
      </c>
      <c r="AD73" t="s">
        <v>145</v>
      </c>
      <c r="AE73" t="s">
        <v>144</v>
      </c>
      <c r="AF73" t="s">
        <v>526</v>
      </c>
      <c r="AG73" s="12">
        <v>26.18</v>
      </c>
      <c r="AH73" s="12">
        <v>26.8</v>
      </c>
      <c r="AI73" s="12">
        <v>-82.2</v>
      </c>
      <c r="AJ73" s="12">
        <v>-81.89</v>
      </c>
      <c r="AK73" t="s">
        <v>21</v>
      </c>
      <c r="AL73">
        <v>246.2</v>
      </c>
      <c r="AM73" t="s">
        <v>39</v>
      </c>
      <c r="AN73">
        <v>31.3</v>
      </c>
      <c r="AR73" t="s">
        <v>579</v>
      </c>
    </row>
    <row r="74" spans="1:44" x14ac:dyDescent="0.2">
      <c r="A74">
        <v>73</v>
      </c>
      <c r="B74" t="s">
        <v>152</v>
      </c>
      <c r="C74" t="s">
        <v>66</v>
      </c>
      <c r="D74" t="s">
        <v>67</v>
      </c>
      <c r="E74">
        <v>14</v>
      </c>
      <c r="H74" t="s">
        <v>31</v>
      </c>
      <c r="I74" s="5" t="s">
        <v>526</v>
      </c>
      <c r="J74" t="s">
        <v>30</v>
      </c>
      <c r="K74" t="s">
        <v>30</v>
      </c>
      <c r="L74">
        <v>-17.2</v>
      </c>
      <c r="M74" t="s">
        <v>40</v>
      </c>
      <c r="N74">
        <v>0.3</v>
      </c>
      <c r="O74">
        <v>-19</v>
      </c>
      <c r="P74">
        <v>-14.9</v>
      </c>
      <c r="R74">
        <v>13.6</v>
      </c>
      <c r="S74" t="s">
        <v>40</v>
      </c>
      <c r="T74">
        <v>0.2</v>
      </c>
      <c r="U74">
        <v>12.8</v>
      </c>
      <c r="V74">
        <v>15.6</v>
      </c>
      <c r="AB74">
        <v>2004</v>
      </c>
      <c r="AC74">
        <v>2006</v>
      </c>
      <c r="AD74" t="s">
        <v>151</v>
      </c>
      <c r="AF74" t="s">
        <v>212</v>
      </c>
      <c r="AG74">
        <v>-40</v>
      </c>
      <c r="AH74">
        <v>-20</v>
      </c>
      <c r="AI74">
        <v>150</v>
      </c>
      <c r="AJ74">
        <v>165</v>
      </c>
      <c r="AK74" t="s">
        <v>582</v>
      </c>
      <c r="AL74">
        <v>134.57</v>
      </c>
      <c r="AM74" t="s">
        <v>40</v>
      </c>
      <c r="AO74">
        <v>70</v>
      </c>
      <c r="AP74">
        <v>243</v>
      </c>
      <c r="AR74" t="s">
        <v>579</v>
      </c>
    </row>
    <row r="75" spans="1:44" x14ac:dyDescent="0.2">
      <c r="A75">
        <v>74</v>
      </c>
      <c r="B75" t="s">
        <v>152</v>
      </c>
      <c r="C75" t="s">
        <v>183</v>
      </c>
      <c r="D75" t="s">
        <v>148</v>
      </c>
      <c r="E75">
        <v>1</v>
      </c>
      <c r="H75" t="s">
        <v>31</v>
      </c>
      <c r="I75" s="5" t="s">
        <v>526</v>
      </c>
      <c r="J75" t="s">
        <v>30</v>
      </c>
      <c r="K75" t="s">
        <v>30</v>
      </c>
      <c r="L75">
        <v>-14.8</v>
      </c>
      <c r="R75">
        <v>12.9</v>
      </c>
      <c r="AB75">
        <v>2004</v>
      </c>
      <c r="AC75">
        <v>2006</v>
      </c>
      <c r="AD75" t="s">
        <v>151</v>
      </c>
      <c r="AF75" t="s">
        <v>212</v>
      </c>
      <c r="AG75">
        <v>-40</v>
      </c>
      <c r="AH75">
        <v>-20</v>
      </c>
      <c r="AI75">
        <v>150</v>
      </c>
      <c r="AJ75">
        <v>165</v>
      </c>
      <c r="AK75" t="s">
        <v>582</v>
      </c>
      <c r="AL75">
        <v>216</v>
      </c>
      <c r="AR75" t="s">
        <v>579</v>
      </c>
    </row>
    <row r="76" spans="1:44" x14ac:dyDescent="0.2">
      <c r="A76">
        <v>75</v>
      </c>
      <c r="B76" t="s">
        <v>152</v>
      </c>
      <c r="C76" t="s">
        <v>184</v>
      </c>
      <c r="D76" t="s">
        <v>448</v>
      </c>
      <c r="E76">
        <v>1</v>
      </c>
      <c r="H76" t="s">
        <v>31</v>
      </c>
      <c r="I76" s="5" t="s">
        <v>526</v>
      </c>
      <c r="J76" t="s">
        <v>30</v>
      </c>
      <c r="K76" t="s">
        <v>30</v>
      </c>
      <c r="L76">
        <v>-14</v>
      </c>
      <c r="R76">
        <v>12.6</v>
      </c>
      <c r="AB76">
        <v>2004</v>
      </c>
      <c r="AC76">
        <v>2006</v>
      </c>
      <c r="AD76" t="s">
        <v>151</v>
      </c>
      <c r="AF76" t="s">
        <v>212</v>
      </c>
      <c r="AG76">
        <v>-40</v>
      </c>
      <c r="AH76">
        <v>-20</v>
      </c>
      <c r="AI76">
        <v>150</v>
      </c>
      <c r="AJ76">
        <v>165</v>
      </c>
      <c r="AK76" t="s">
        <v>582</v>
      </c>
      <c r="AL76">
        <v>79</v>
      </c>
      <c r="AR76" t="s">
        <v>579</v>
      </c>
    </row>
    <row r="77" spans="1:44" x14ac:dyDescent="0.2">
      <c r="A77">
        <v>76</v>
      </c>
      <c r="B77" t="s">
        <v>152</v>
      </c>
      <c r="C77" t="s">
        <v>182</v>
      </c>
      <c r="D77" t="s">
        <v>149</v>
      </c>
      <c r="E77">
        <v>1</v>
      </c>
      <c r="H77" t="s">
        <v>31</v>
      </c>
      <c r="I77" s="5" t="s">
        <v>526</v>
      </c>
      <c r="J77" t="s">
        <v>30</v>
      </c>
      <c r="K77" t="s">
        <v>30</v>
      </c>
      <c r="L77">
        <v>-19</v>
      </c>
      <c r="R77">
        <v>14.7</v>
      </c>
      <c r="AB77">
        <v>2004</v>
      </c>
      <c r="AC77">
        <v>2006</v>
      </c>
      <c r="AD77" t="s">
        <v>151</v>
      </c>
      <c r="AF77" t="s">
        <v>212</v>
      </c>
      <c r="AG77">
        <v>-40</v>
      </c>
      <c r="AH77">
        <v>-20</v>
      </c>
      <c r="AI77">
        <v>150</v>
      </c>
      <c r="AJ77">
        <v>165</v>
      </c>
      <c r="AK77" t="s">
        <v>582</v>
      </c>
      <c r="AL77">
        <v>245</v>
      </c>
      <c r="AR77" t="s">
        <v>579</v>
      </c>
    </row>
    <row r="78" spans="1:44" x14ac:dyDescent="0.2">
      <c r="A78">
        <v>77</v>
      </c>
      <c r="B78" t="s">
        <v>152</v>
      </c>
      <c r="C78" t="s">
        <v>180</v>
      </c>
      <c r="D78" t="s">
        <v>447</v>
      </c>
      <c r="E78">
        <v>21</v>
      </c>
      <c r="H78" t="s">
        <v>31</v>
      </c>
      <c r="I78" s="5" t="s">
        <v>526</v>
      </c>
      <c r="J78" t="s">
        <v>30</v>
      </c>
      <c r="K78" t="s">
        <v>30</v>
      </c>
      <c r="L78">
        <v>-16.7</v>
      </c>
      <c r="M78" t="s">
        <v>40</v>
      </c>
      <c r="N78">
        <v>0.2</v>
      </c>
      <c r="O78">
        <v>-18.100000000000001</v>
      </c>
      <c r="P78">
        <v>-14.4</v>
      </c>
      <c r="R78">
        <v>15.7</v>
      </c>
      <c r="S78" t="s">
        <v>40</v>
      </c>
      <c r="T78">
        <v>0.4</v>
      </c>
      <c r="U78">
        <v>9.6999999999999993</v>
      </c>
      <c r="V78">
        <v>18.399999999999999</v>
      </c>
      <c r="AB78">
        <v>2004</v>
      </c>
      <c r="AC78">
        <v>2006</v>
      </c>
      <c r="AD78" t="s">
        <v>151</v>
      </c>
      <c r="AF78" t="s">
        <v>212</v>
      </c>
      <c r="AG78">
        <v>-40</v>
      </c>
      <c r="AH78">
        <v>-20</v>
      </c>
      <c r="AI78">
        <v>150</v>
      </c>
      <c r="AJ78">
        <v>165</v>
      </c>
      <c r="AK78" t="s">
        <v>582</v>
      </c>
      <c r="AL78">
        <v>141.38</v>
      </c>
      <c r="AM78" t="s">
        <v>40</v>
      </c>
      <c r="AO78">
        <v>66</v>
      </c>
      <c r="AP78">
        <v>214</v>
      </c>
      <c r="AR78" t="s">
        <v>579</v>
      </c>
    </row>
    <row r="79" spans="1:44" x14ac:dyDescent="0.2">
      <c r="A79">
        <v>78</v>
      </c>
      <c r="B79" t="s">
        <v>152</v>
      </c>
      <c r="C79" t="s">
        <v>185</v>
      </c>
      <c r="D79" t="s">
        <v>150</v>
      </c>
      <c r="E79">
        <v>1</v>
      </c>
      <c r="H79" t="s">
        <v>31</v>
      </c>
      <c r="I79" s="5" t="s">
        <v>526</v>
      </c>
      <c r="J79" t="s">
        <v>30</v>
      </c>
      <c r="K79" t="s">
        <v>30</v>
      </c>
      <c r="L79">
        <v>-15.4</v>
      </c>
      <c r="R79">
        <v>13.5</v>
      </c>
      <c r="AB79">
        <v>2004</v>
      </c>
      <c r="AC79">
        <v>2006</v>
      </c>
      <c r="AD79" t="s">
        <v>151</v>
      </c>
      <c r="AF79" t="s">
        <v>212</v>
      </c>
      <c r="AG79">
        <v>-40</v>
      </c>
      <c r="AH79">
        <v>-20</v>
      </c>
      <c r="AI79">
        <v>150</v>
      </c>
      <c r="AJ79">
        <v>165</v>
      </c>
      <c r="AK79" t="s">
        <v>582</v>
      </c>
      <c r="AL79">
        <v>122</v>
      </c>
      <c r="AR79" t="s">
        <v>579</v>
      </c>
    </row>
    <row r="80" spans="1:44" x14ac:dyDescent="0.2">
      <c r="A80">
        <v>79</v>
      </c>
      <c r="B80" t="s">
        <v>159</v>
      </c>
      <c r="C80" t="s">
        <v>155</v>
      </c>
      <c r="D80" t="s">
        <v>154</v>
      </c>
      <c r="E80">
        <v>30</v>
      </c>
      <c r="F80">
        <v>1</v>
      </c>
      <c r="H80" t="s">
        <v>31</v>
      </c>
      <c r="I80" t="s">
        <v>511</v>
      </c>
      <c r="J80" t="s">
        <v>30</v>
      </c>
      <c r="K80" t="s">
        <v>233</v>
      </c>
      <c r="L80">
        <v>-16</v>
      </c>
      <c r="M80" t="s">
        <v>39</v>
      </c>
      <c r="N80">
        <v>0.3</v>
      </c>
      <c r="R80">
        <v>13.5</v>
      </c>
      <c r="S80" t="s">
        <v>39</v>
      </c>
      <c r="T80">
        <v>1</v>
      </c>
      <c r="AA80" t="s">
        <v>157</v>
      </c>
      <c r="AB80">
        <v>2003</v>
      </c>
      <c r="AC80">
        <v>2003</v>
      </c>
      <c r="AD80" t="s">
        <v>156</v>
      </c>
      <c r="AF80" t="s">
        <v>158</v>
      </c>
      <c r="AG80">
        <f t="shared" ref="AG80:AH83" si="0">-56/60-59.2/3600</f>
        <v>-0.94977777777777783</v>
      </c>
      <c r="AH80">
        <f t="shared" si="0"/>
        <v>-0.94977777777777783</v>
      </c>
      <c r="AI80">
        <f t="shared" ref="AI80:AJ83" si="1">-80-42/60-33.14/3600</f>
        <v>-80.709205555555556</v>
      </c>
      <c r="AJ80">
        <f t="shared" si="1"/>
        <v>-80.709205555555556</v>
      </c>
      <c r="AR80" t="s">
        <v>579</v>
      </c>
    </row>
    <row r="81" spans="1:44" x14ac:dyDescent="0.2">
      <c r="A81">
        <v>80</v>
      </c>
      <c r="B81" t="s">
        <v>159</v>
      </c>
      <c r="C81" t="s">
        <v>155</v>
      </c>
      <c r="D81" t="s">
        <v>154</v>
      </c>
      <c r="E81">
        <v>10</v>
      </c>
      <c r="F81">
        <v>0</v>
      </c>
      <c r="H81" t="s">
        <v>31</v>
      </c>
      <c r="I81" t="s">
        <v>511</v>
      </c>
      <c r="J81" t="s">
        <v>30</v>
      </c>
      <c r="K81" t="s">
        <v>233</v>
      </c>
      <c r="L81">
        <v>-15.9</v>
      </c>
      <c r="M81" t="s">
        <v>39</v>
      </c>
      <c r="N81">
        <v>0.3</v>
      </c>
      <c r="R81">
        <v>14.2</v>
      </c>
      <c r="S81" t="s">
        <v>39</v>
      </c>
      <c r="T81">
        <v>1.1000000000000001</v>
      </c>
      <c r="AA81" t="s">
        <v>157</v>
      </c>
      <c r="AB81">
        <v>2003</v>
      </c>
      <c r="AC81">
        <v>2003</v>
      </c>
      <c r="AD81" t="s">
        <v>156</v>
      </c>
      <c r="AF81" t="s">
        <v>158</v>
      </c>
      <c r="AG81">
        <f t="shared" si="0"/>
        <v>-0.94977777777777783</v>
      </c>
      <c r="AH81">
        <f t="shared" si="0"/>
        <v>-0.94977777777777783</v>
      </c>
      <c r="AI81">
        <f t="shared" si="1"/>
        <v>-80.709205555555556</v>
      </c>
      <c r="AJ81">
        <f t="shared" si="1"/>
        <v>-80.709205555555556</v>
      </c>
      <c r="AR81" t="s">
        <v>579</v>
      </c>
    </row>
    <row r="82" spans="1:44" x14ac:dyDescent="0.2">
      <c r="A82">
        <v>81</v>
      </c>
      <c r="B82" t="s">
        <v>159</v>
      </c>
      <c r="C82" t="s">
        <v>155</v>
      </c>
      <c r="D82" t="s">
        <v>154</v>
      </c>
      <c r="E82">
        <v>23</v>
      </c>
      <c r="F82">
        <v>1</v>
      </c>
      <c r="H82" t="s">
        <v>153</v>
      </c>
      <c r="I82" s="5" t="s">
        <v>526</v>
      </c>
      <c r="J82" t="s">
        <v>30</v>
      </c>
      <c r="K82" t="s">
        <v>30</v>
      </c>
      <c r="L82">
        <v>-16.399999999999999</v>
      </c>
      <c r="M82" t="s">
        <v>39</v>
      </c>
      <c r="N82">
        <v>2</v>
      </c>
      <c r="R82">
        <v>9.6</v>
      </c>
      <c r="S82" t="s">
        <v>39</v>
      </c>
      <c r="T82">
        <v>1.7</v>
      </c>
      <c r="AA82" t="s">
        <v>157</v>
      </c>
      <c r="AB82">
        <v>2003</v>
      </c>
      <c r="AC82">
        <v>2003</v>
      </c>
      <c r="AD82" t="s">
        <v>156</v>
      </c>
      <c r="AF82" t="s">
        <v>158</v>
      </c>
      <c r="AG82">
        <f t="shared" si="0"/>
        <v>-0.94977777777777783</v>
      </c>
      <c r="AH82">
        <f t="shared" si="0"/>
        <v>-0.94977777777777783</v>
      </c>
      <c r="AI82">
        <f t="shared" si="1"/>
        <v>-80.709205555555556</v>
      </c>
      <c r="AJ82">
        <f t="shared" si="1"/>
        <v>-80.709205555555556</v>
      </c>
      <c r="AR82" t="s">
        <v>579</v>
      </c>
    </row>
    <row r="83" spans="1:44" x14ac:dyDescent="0.2">
      <c r="A83">
        <v>82</v>
      </c>
      <c r="B83" t="s">
        <v>159</v>
      </c>
      <c r="C83" t="s">
        <v>155</v>
      </c>
      <c r="D83" t="s">
        <v>154</v>
      </c>
      <c r="E83">
        <v>6</v>
      </c>
      <c r="F83">
        <v>0</v>
      </c>
      <c r="H83" t="s">
        <v>153</v>
      </c>
      <c r="I83" s="5" t="s">
        <v>526</v>
      </c>
      <c r="J83" t="s">
        <v>30</v>
      </c>
      <c r="K83" t="s">
        <v>30</v>
      </c>
      <c r="L83">
        <v>-18.600000000000001</v>
      </c>
      <c r="M83" t="s">
        <v>39</v>
      </c>
      <c r="N83">
        <v>0.9</v>
      </c>
      <c r="R83">
        <v>9.8000000000000007</v>
      </c>
      <c r="S83" t="s">
        <v>39</v>
      </c>
      <c r="T83">
        <v>1.7</v>
      </c>
      <c r="AA83" t="s">
        <v>157</v>
      </c>
      <c r="AB83">
        <v>2003</v>
      </c>
      <c r="AC83">
        <v>2003</v>
      </c>
      <c r="AD83" t="s">
        <v>156</v>
      </c>
      <c r="AF83" t="s">
        <v>158</v>
      </c>
      <c r="AG83">
        <f t="shared" si="0"/>
        <v>-0.94977777777777783</v>
      </c>
      <c r="AH83">
        <f t="shared" si="0"/>
        <v>-0.94977777777777783</v>
      </c>
      <c r="AI83">
        <f t="shared" si="1"/>
        <v>-80.709205555555556</v>
      </c>
      <c r="AJ83">
        <f t="shared" si="1"/>
        <v>-80.709205555555556</v>
      </c>
      <c r="AR83" t="s">
        <v>579</v>
      </c>
    </row>
    <row r="84" spans="1:44" x14ac:dyDescent="0.2">
      <c r="A84">
        <v>83</v>
      </c>
      <c r="B84" t="s">
        <v>163</v>
      </c>
      <c r="C84" t="s">
        <v>66</v>
      </c>
      <c r="D84" t="s">
        <v>67</v>
      </c>
      <c r="E84">
        <v>11</v>
      </c>
      <c r="F84">
        <v>1</v>
      </c>
      <c r="G84" t="s">
        <v>118</v>
      </c>
      <c r="H84" t="s">
        <v>169</v>
      </c>
      <c r="I84" s="5" t="s">
        <v>526</v>
      </c>
      <c r="J84" t="s">
        <v>30</v>
      </c>
      <c r="K84" t="s">
        <v>30</v>
      </c>
      <c r="L84">
        <v>-15.5</v>
      </c>
      <c r="M84" t="s">
        <v>39</v>
      </c>
      <c r="N84">
        <v>1</v>
      </c>
      <c r="R84">
        <v>17.5</v>
      </c>
      <c r="S84" t="s">
        <v>39</v>
      </c>
      <c r="T84">
        <v>1.6</v>
      </c>
      <c r="AA84" t="s">
        <v>161</v>
      </c>
      <c r="AB84">
        <v>2009</v>
      </c>
      <c r="AC84">
        <v>2009</v>
      </c>
      <c r="AD84" t="s">
        <v>162</v>
      </c>
      <c r="AF84" t="s">
        <v>158</v>
      </c>
      <c r="AG84">
        <f t="shared" ref="AG84:AG91" si="2">23+25/60</f>
        <v>23.416666666666668</v>
      </c>
      <c r="AH84">
        <f t="shared" ref="AH84:AH91" si="3">24+15/60</f>
        <v>24.25</v>
      </c>
      <c r="AI84">
        <f t="shared" ref="AI84:AI91" si="4">-112-5/60</f>
        <v>-112.08333333333333</v>
      </c>
      <c r="AJ84">
        <f t="shared" ref="AJ84:AJ91" si="5">-110-15/60</f>
        <v>-110.25</v>
      </c>
      <c r="AR84" t="s">
        <v>579</v>
      </c>
    </row>
    <row r="85" spans="1:44" x14ac:dyDescent="0.2">
      <c r="A85">
        <v>84</v>
      </c>
      <c r="B85" t="s">
        <v>163</v>
      </c>
      <c r="C85" t="s">
        <v>66</v>
      </c>
      <c r="D85" t="s">
        <v>67</v>
      </c>
      <c r="E85">
        <v>11</v>
      </c>
      <c r="F85">
        <v>1</v>
      </c>
      <c r="G85" t="s">
        <v>95</v>
      </c>
      <c r="H85" t="s">
        <v>169</v>
      </c>
      <c r="I85" s="5" t="s">
        <v>526</v>
      </c>
      <c r="J85" t="s">
        <v>30</v>
      </c>
      <c r="K85" t="s">
        <v>30</v>
      </c>
      <c r="L85">
        <v>-15.2</v>
      </c>
      <c r="M85" t="s">
        <v>39</v>
      </c>
      <c r="N85">
        <v>0.5</v>
      </c>
      <c r="R85">
        <v>16.3</v>
      </c>
      <c r="S85" t="s">
        <v>39</v>
      </c>
      <c r="T85">
        <v>1.2</v>
      </c>
      <c r="AA85" t="s">
        <v>161</v>
      </c>
      <c r="AB85">
        <v>2009</v>
      </c>
      <c r="AC85">
        <v>2009</v>
      </c>
      <c r="AD85" t="s">
        <v>162</v>
      </c>
      <c r="AF85" t="s">
        <v>158</v>
      </c>
      <c r="AG85">
        <f t="shared" si="2"/>
        <v>23.416666666666668</v>
      </c>
      <c r="AH85">
        <f t="shared" si="3"/>
        <v>24.25</v>
      </c>
      <c r="AI85">
        <f t="shared" si="4"/>
        <v>-112.08333333333333</v>
      </c>
      <c r="AJ85">
        <f t="shared" si="5"/>
        <v>-110.25</v>
      </c>
      <c r="AR85" t="s">
        <v>579</v>
      </c>
    </row>
    <row r="86" spans="1:44" x14ac:dyDescent="0.2">
      <c r="A86">
        <v>85</v>
      </c>
      <c r="B86" t="s">
        <v>163</v>
      </c>
      <c r="C86" t="s">
        <v>66</v>
      </c>
      <c r="D86" t="s">
        <v>67</v>
      </c>
      <c r="E86">
        <v>10</v>
      </c>
      <c r="F86">
        <v>0</v>
      </c>
      <c r="G86" t="s">
        <v>118</v>
      </c>
      <c r="H86" t="s">
        <v>169</v>
      </c>
      <c r="I86" s="5" t="s">
        <v>526</v>
      </c>
      <c r="J86" t="s">
        <v>30</v>
      </c>
      <c r="K86" t="s">
        <v>30</v>
      </c>
      <c r="L86">
        <v>-16</v>
      </c>
      <c r="M86" t="s">
        <v>39</v>
      </c>
      <c r="N86">
        <v>0.7</v>
      </c>
      <c r="R86">
        <v>16</v>
      </c>
      <c r="S86" t="s">
        <v>39</v>
      </c>
      <c r="T86">
        <v>0.7</v>
      </c>
      <c r="AA86" t="s">
        <v>161</v>
      </c>
      <c r="AB86">
        <v>2009</v>
      </c>
      <c r="AC86">
        <v>2009</v>
      </c>
      <c r="AD86" t="s">
        <v>162</v>
      </c>
      <c r="AF86" t="s">
        <v>158</v>
      </c>
      <c r="AG86">
        <f t="shared" si="2"/>
        <v>23.416666666666668</v>
      </c>
      <c r="AH86">
        <f t="shared" si="3"/>
        <v>24.25</v>
      </c>
      <c r="AI86">
        <f t="shared" si="4"/>
        <v>-112.08333333333333</v>
      </c>
      <c r="AJ86">
        <f t="shared" si="5"/>
        <v>-110.25</v>
      </c>
      <c r="AR86" t="s">
        <v>579</v>
      </c>
    </row>
    <row r="87" spans="1:44" x14ac:dyDescent="0.2">
      <c r="A87">
        <v>86</v>
      </c>
      <c r="B87" t="s">
        <v>163</v>
      </c>
      <c r="C87" t="s">
        <v>66</v>
      </c>
      <c r="D87" t="s">
        <v>67</v>
      </c>
      <c r="E87">
        <v>10</v>
      </c>
      <c r="F87">
        <v>0</v>
      </c>
      <c r="G87" t="s">
        <v>95</v>
      </c>
      <c r="H87" t="s">
        <v>169</v>
      </c>
      <c r="I87" s="5" t="s">
        <v>526</v>
      </c>
      <c r="J87" t="s">
        <v>30</v>
      </c>
      <c r="K87" t="s">
        <v>30</v>
      </c>
      <c r="L87">
        <v>-14.3</v>
      </c>
      <c r="M87" t="s">
        <v>39</v>
      </c>
      <c r="N87">
        <v>0.6</v>
      </c>
      <c r="R87">
        <v>16.8</v>
      </c>
      <c r="S87" t="s">
        <v>39</v>
      </c>
      <c r="T87">
        <v>0.8</v>
      </c>
      <c r="AA87" t="s">
        <v>161</v>
      </c>
      <c r="AB87">
        <v>2009</v>
      </c>
      <c r="AC87">
        <v>2009</v>
      </c>
      <c r="AD87" t="s">
        <v>162</v>
      </c>
      <c r="AF87" t="s">
        <v>158</v>
      </c>
      <c r="AG87">
        <f t="shared" si="2"/>
        <v>23.416666666666668</v>
      </c>
      <c r="AH87">
        <f t="shared" si="3"/>
        <v>24.25</v>
      </c>
      <c r="AI87">
        <f t="shared" si="4"/>
        <v>-112.08333333333333</v>
      </c>
      <c r="AJ87">
        <f t="shared" si="5"/>
        <v>-110.25</v>
      </c>
      <c r="AR87" t="s">
        <v>579</v>
      </c>
    </row>
    <row r="88" spans="1:44" x14ac:dyDescent="0.2">
      <c r="A88">
        <v>87</v>
      </c>
      <c r="B88" t="s">
        <v>163</v>
      </c>
      <c r="C88" t="s">
        <v>66</v>
      </c>
      <c r="D88" t="s">
        <v>67</v>
      </c>
      <c r="E88">
        <v>11</v>
      </c>
      <c r="F88">
        <v>1</v>
      </c>
      <c r="G88" t="s">
        <v>118</v>
      </c>
      <c r="H88" t="s">
        <v>160</v>
      </c>
      <c r="I88" s="5" t="s">
        <v>526</v>
      </c>
      <c r="J88" t="s">
        <v>30</v>
      </c>
      <c r="K88" t="s">
        <v>30</v>
      </c>
      <c r="L88">
        <v>-15.4</v>
      </c>
      <c r="M88" t="s">
        <v>39</v>
      </c>
      <c r="N88">
        <v>0.8</v>
      </c>
      <c r="R88">
        <v>15.9</v>
      </c>
      <c r="S88" t="s">
        <v>39</v>
      </c>
      <c r="T88">
        <v>1.7</v>
      </c>
      <c r="AA88" t="s">
        <v>161</v>
      </c>
      <c r="AB88">
        <v>2009</v>
      </c>
      <c r="AC88">
        <v>2009</v>
      </c>
      <c r="AD88" t="s">
        <v>162</v>
      </c>
      <c r="AF88" t="s">
        <v>158</v>
      </c>
      <c r="AG88">
        <f t="shared" si="2"/>
        <v>23.416666666666668</v>
      </c>
      <c r="AH88">
        <f t="shared" si="3"/>
        <v>24.25</v>
      </c>
      <c r="AI88">
        <f t="shared" si="4"/>
        <v>-112.08333333333333</v>
      </c>
      <c r="AJ88">
        <f t="shared" si="5"/>
        <v>-110.25</v>
      </c>
      <c r="AR88" t="s">
        <v>579</v>
      </c>
    </row>
    <row r="89" spans="1:44" x14ac:dyDescent="0.2">
      <c r="A89">
        <v>88</v>
      </c>
      <c r="B89" t="s">
        <v>163</v>
      </c>
      <c r="C89" t="s">
        <v>66</v>
      </c>
      <c r="D89" t="s">
        <v>67</v>
      </c>
      <c r="E89">
        <v>11</v>
      </c>
      <c r="F89">
        <v>1</v>
      </c>
      <c r="G89" t="s">
        <v>95</v>
      </c>
      <c r="H89" t="s">
        <v>160</v>
      </c>
      <c r="I89" s="5" t="s">
        <v>526</v>
      </c>
      <c r="J89" t="s">
        <v>30</v>
      </c>
      <c r="K89" t="s">
        <v>30</v>
      </c>
      <c r="L89">
        <v>-15.5</v>
      </c>
      <c r="M89" t="s">
        <v>39</v>
      </c>
      <c r="N89">
        <v>0.7</v>
      </c>
      <c r="R89">
        <v>16</v>
      </c>
      <c r="S89" t="s">
        <v>39</v>
      </c>
      <c r="T89">
        <v>1</v>
      </c>
      <c r="AA89" t="s">
        <v>161</v>
      </c>
      <c r="AB89">
        <v>2009</v>
      </c>
      <c r="AC89">
        <v>2009</v>
      </c>
      <c r="AD89" t="s">
        <v>162</v>
      </c>
      <c r="AF89" t="s">
        <v>158</v>
      </c>
      <c r="AG89">
        <f t="shared" si="2"/>
        <v>23.416666666666668</v>
      </c>
      <c r="AH89">
        <f t="shared" si="3"/>
        <v>24.25</v>
      </c>
      <c r="AI89">
        <f t="shared" si="4"/>
        <v>-112.08333333333333</v>
      </c>
      <c r="AJ89">
        <f t="shared" si="5"/>
        <v>-110.25</v>
      </c>
      <c r="AR89" t="s">
        <v>579</v>
      </c>
    </row>
    <row r="90" spans="1:44" x14ac:dyDescent="0.2">
      <c r="A90">
        <v>89</v>
      </c>
      <c r="B90" t="s">
        <v>163</v>
      </c>
      <c r="C90" t="s">
        <v>66</v>
      </c>
      <c r="D90" t="s">
        <v>67</v>
      </c>
      <c r="E90">
        <v>10</v>
      </c>
      <c r="F90">
        <v>0</v>
      </c>
      <c r="G90" t="s">
        <v>118</v>
      </c>
      <c r="H90" t="s">
        <v>160</v>
      </c>
      <c r="I90" s="5" t="s">
        <v>526</v>
      </c>
      <c r="J90" t="s">
        <v>30</v>
      </c>
      <c r="K90" t="s">
        <v>30</v>
      </c>
      <c r="L90">
        <v>-15.4</v>
      </c>
      <c r="M90" t="s">
        <v>39</v>
      </c>
      <c r="N90">
        <v>0.7</v>
      </c>
      <c r="R90">
        <v>14.3</v>
      </c>
      <c r="S90" t="s">
        <v>39</v>
      </c>
      <c r="T90">
        <v>0.7</v>
      </c>
      <c r="AA90" t="s">
        <v>161</v>
      </c>
      <c r="AB90">
        <v>2009</v>
      </c>
      <c r="AC90">
        <v>2009</v>
      </c>
      <c r="AD90" t="s">
        <v>162</v>
      </c>
      <c r="AF90" t="s">
        <v>158</v>
      </c>
      <c r="AG90">
        <f t="shared" si="2"/>
        <v>23.416666666666668</v>
      </c>
      <c r="AH90">
        <f t="shared" si="3"/>
        <v>24.25</v>
      </c>
      <c r="AI90">
        <f t="shared" si="4"/>
        <v>-112.08333333333333</v>
      </c>
      <c r="AJ90">
        <f t="shared" si="5"/>
        <v>-110.25</v>
      </c>
      <c r="AR90" t="s">
        <v>579</v>
      </c>
    </row>
    <row r="91" spans="1:44" x14ac:dyDescent="0.2">
      <c r="A91">
        <v>90</v>
      </c>
      <c r="B91" t="s">
        <v>163</v>
      </c>
      <c r="C91" t="s">
        <v>66</v>
      </c>
      <c r="D91" t="s">
        <v>67</v>
      </c>
      <c r="E91">
        <v>10</v>
      </c>
      <c r="F91">
        <v>0</v>
      </c>
      <c r="G91" t="s">
        <v>95</v>
      </c>
      <c r="H91" t="s">
        <v>160</v>
      </c>
      <c r="I91" s="5" t="s">
        <v>526</v>
      </c>
      <c r="J91" t="s">
        <v>30</v>
      </c>
      <c r="K91" t="s">
        <v>30</v>
      </c>
      <c r="L91">
        <v>-15</v>
      </c>
      <c r="M91" t="s">
        <v>39</v>
      </c>
      <c r="N91">
        <v>0.5</v>
      </c>
      <c r="R91">
        <v>15.6</v>
      </c>
      <c r="S91" t="s">
        <v>39</v>
      </c>
      <c r="T91">
        <v>1.3</v>
      </c>
      <c r="AA91" t="s">
        <v>161</v>
      </c>
      <c r="AB91">
        <v>2009</v>
      </c>
      <c r="AC91">
        <v>2009</v>
      </c>
      <c r="AD91" t="s">
        <v>162</v>
      </c>
      <c r="AF91" t="s">
        <v>158</v>
      </c>
      <c r="AG91">
        <f t="shared" si="2"/>
        <v>23.416666666666668</v>
      </c>
      <c r="AH91">
        <f t="shared" si="3"/>
        <v>24.25</v>
      </c>
      <c r="AI91">
        <f t="shared" si="4"/>
        <v>-112.08333333333333</v>
      </c>
      <c r="AJ91">
        <f t="shared" si="5"/>
        <v>-110.25</v>
      </c>
      <c r="AR91" t="s">
        <v>579</v>
      </c>
    </row>
    <row r="92" spans="1:44" x14ac:dyDescent="0.2">
      <c r="A92">
        <v>91</v>
      </c>
      <c r="B92" t="s">
        <v>166</v>
      </c>
      <c r="C92" t="s">
        <v>122</v>
      </c>
      <c r="D92" t="s">
        <v>125</v>
      </c>
      <c r="E92">
        <v>50</v>
      </c>
      <c r="H92" t="s">
        <v>64</v>
      </c>
      <c r="I92" t="s">
        <v>504</v>
      </c>
      <c r="J92" t="s">
        <v>30</v>
      </c>
      <c r="K92" t="s">
        <v>233</v>
      </c>
      <c r="L92">
        <v>-17.03</v>
      </c>
      <c r="M92" t="s">
        <v>40</v>
      </c>
      <c r="N92">
        <v>0.03</v>
      </c>
      <c r="R92">
        <v>16.04</v>
      </c>
      <c r="S92" t="s">
        <v>40</v>
      </c>
      <c r="T92">
        <v>0.08</v>
      </c>
      <c r="AA92" t="s">
        <v>165</v>
      </c>
      <c r="AB92">
        <v>2013</v>
      </c>
      <c r="AC92">
        <v>2014</v>
      </c>
      <c r="AD92" t="s">
        <v>164</v>
      </c>
      <c r="AF92" t="s">
        <v>212</v>
      </c>
      <c r="AG92">
        <v>30.2</v>
      </c>
      <c r="AH92">
        <v>30.8</v>
      </c>
      <c r="AI92">
        <v>-81.400000000000006</v>
      </c>
      <c r="AJ92">
        <v>-81.2</v>
      </c>
      <c r="AR92" t="s">
        <v>579</v>
      </c>
    </row>
    <row r="93" spans="1:44" x14ac:dyDescent="0.2">
      <c r="A93">
        <v>92</v>
      </c>
      <c r="B93" t="s">
        <v>166</v>
      </c>
      <c r="C93" t="s">
        <v>98</v>
      </c>
      <c r="D93" t="s">
        <v>126</v>
      </c>
      <c r="E93">
        <v>36</v>
      </c>
      <c r="H93" t="s">
        <v>64</v>
      </c>
      <c r="I93" t="s">
        <v>504</v>
      </c>
      <c r="J93" t="s">
        <v>30</v>
      </c>
      <c r="K93" t="s">
        <v>233</v>
      </c>
      <c r="L93">
        <v>-16.940000000000001</v>
      </c>
      <c r="M93" t="s">
        <v>40</v>
      </c>
      <c r="N93">
        <v>0.04</v>
      </c>
      <c r="R93">
        <v>16.43</v>
      </c>
      <c r="S93" t="s">
        <v>40</v>
      </c>
      <c r="T93">
        <v>0.09</v>
      </c>
      <c r="AA93" t="s">
        <v>165</v>
      </c>
      <c r="AB93">
        <v>2013</v>
      </c>
      <c r="AC93">
        <v>2014</v>
      </c>
      <c r="AD93" t="s">
        <v>164</v>
      </c>
      <c r="AF93" t="s">
        <v>212</v>
      </c>
      <c r="AG93">
        <v>30.2</v>
      </c>
      <c r="AH93">
        <v>30.8</v>
      </c>
      <c r="AI93">
        <v>-81.400000000000006</v>
      </c>
      <c r="AJ93">
        <v>-81.2</v>
      </c>
      <c r="AR93" t="s">
        <v>579</v>
      </c>
    </row>
    <row r="94" spans="1:44" x14ac:dyDescent="0.2">
      <c r="A94">
        <v>93</v>
      </c>
      <c r="B94" t="s">
        <v>166</v>
      </c>
      <c r="C94" t="s">
        <v>124</v>
      </c>
      <c r="D94" t="s">
        <v>127</v>
      </c>
      <c r="E94">
        <v>50</v>
      </c>
      <c r="H94" t="s">
        <v>64</v>
      </c>
      <c r="I94" t="s">
        <v>504</v>
      </c>
      <c r="J94" t="s">
        <v>30</v>
      </c>
      <c r="K94" t="s">
        <v>233</v>
      </c>
      <c r="L94">
        <v>-16.89</v>
      </c>
      <c r="M94" t="s">
        <v>40</v>
      </c>
      <c r="N94">
        <v>0.05</v>
      </c>
      <c r="R94">
        <v>15.91</v>
      </c>
      <c r="S94" t="s">
        <v>40</v>
      </c>
      <c r="T94">
        <v>0.08</v>
      </c>
      <c r="AA94" t="s">
        <v>165</v>
      </c>
      <c r="AB94">
        <v>2013</v>
      </c>
      <c r="AC94">
        <v>2014</v>
      </c>
      <c r="AD94" t="s">
        <v>164</v>
      </c>
      <c r="AF94" t="s">
        <v>212</v>
      </c>
      <c r="AG94">
        <v>30.2</v>
      </c>
      <c r="AH94">
        <v>30.8</v>
      </c>
      <c r="AI94">
        <v>-81.400000000000006</v>
      </c>
      <c r="AJ94">
        <v>-81.2</v>
      </c>
      <c r="AR94" t="s">
        <v>579</v>
      </c>
    </row>
    <row r="95" spans="1:44" x14ac:dyDescent="0.2">
      <c r="A95">
        <v>94</v>
      </c>
      <c r="B95" t="s">
        <v>168</v>
      </c>
      <c r="C95" t="s">
        <v>137</v>
      </c>
      <c r="D95" t="s">
        <v>143</v>
      </c>
      <c r="E95">
        <v>16</v>
      </c>
      <c r="H95" t="s">
        <v>31</v>
      </c>
      <c r="I95" t="s">
        <v>507</v>
      </c>
      <c r="J95" t="s">
        <v>233</v>
      </c>
      <c r="K95" t="s">
        <v>494</v>
      </c>
      <c r="L95">
        <v>-16.3</v>
      </c>
      <c r="M95" t="s">
        <v>39</v>
      </c>
      <c r="N95">
        <v>0.57999999999999996</v>
      </c>
      <c r="R95">
        <v>14.27</v>
      </c>
      <c r="S95" t="s">
        <v>39</v>
      </c>
      <c r="T95">
        <v>0.56999999999999995</v>
      </c>
      <c r="X95">
        <v>3.75</v>
      </c>
      <c r="Y95" t="s">
        <v>39</v>
      </c>
      <c r="Z95">
        <v>0.28999999999999998</v>
      </c>
      <c r="AB95">
        <v>2017</v>
      </c>
      <c r="AC95">
        <v>2018</v>
      </c>
      <c r="AD95" t="s">
        <v>172</v>
      </c>
      <c r="AF95" t="s">
        <v>212</v>
      </c>
      <c r="AG95">
        <v>30.2</v>
      </c>
      <c r="AH95">
        <v>30.8</v>
      </c>
      <c r="AI95">
        <v>-81.400000000000006</v>
      </c>
      <c r="AJ95">
        <v>-81.2</v>
      </c>
      <c r="AK95" t="s">
        <v>108</v>
      </c>
      <c r="AO95">
        <v>79</v>
      </c>
      <c r="AP95">
        <v>111</v>
      </c>
      <c r="AR95" t="s">
        <v>579</v>
      </c>
    </row>
    <row r="96" spans="1:44" x14ac:dyDescent="0.2">
      <c r="A96">
        <v>95</v>
      </c>
      <c r="B96" t="s">
        <v>168</v>
      </c>
      <c r="C96" t="s">
        <v>98</v>
      </c>
      <c r="D96" t="s">
        <v>126</v>
      </c>
      <c r="E96">
        <v>10</v>
      </c>
      <c r="H96" t="s">
        <v>31</v>
      </c>
      <c r="I96" t="s">
        <v>507</v>
      </c>
      <c r="J96" t="s">
        <v>233</v>
      </c>
      <c r="K96" t="s">
        <v>494</v>
      </c>
      <c r="L96">
        <v>-16.399999999999999</v>
      </c>
      <c r="M96" t="s">
        <v>39</v>
      </c>
      <c r="N96">
        <v>0.45</v>
      </c>
      <c r="R96">
        <v>14.28</v>
      </c>
      <c r="S96" t="s">
        <v>39</v>
      </c>
      <c r="T96">
        <v>0.59</v>
      </c>
      <c r="X96">
        <v>3.73</v>
      </c>
      <c r="Y96" t="s">
        <v>39</v>
      </c>
      <c r="Z96">
        <v>0.2</v>
      </c>
      <c r="AB96">
        <v>2017</v>
      </c>
      <c r="AC96">
        <v>2018</v>
      </c>
      <c r="AD96" t="s">
        <v>172</v>
      </c>
      <c r="AF96" t="s">
        <v>212</v>
      </c>
      <c r="AG96">
        <v>30.2</v>
      </c>
      <c r="AH96">
        <v>30.8</v>
      </c>
      <c r="AI96">
        <v>-81.400000000000006</v>
      </c>
      <c r="AJ96">
        <v>-81.2</v>
      </c>
      <c r="AK96" t="s">
        <v>108</v>
      </c>
      <c r="AO96">
        <v>68</v>
      </c>
      <c r="AP96">
        <v>155</v>
      </c>
      <c r="AR96" t="s">
        <v>579</v>
      </c>
    </row>
    <row r="97" spans="1:44" x14ac:dyDescent="0.2">
      <c r="A97">
        <v>96</v>
      </c>
      <c r="B97" t="s">
        <v>168</v>
      </c>
      <c r="C97" t="s">
        <v>122</v>
      </c>
      <c r="D97" t="s">
        <v>125</v>
      </c>
      <c r="E97">
        <v>20</v>
      </c>
      <c r="H97" t="s">
        <v>31</v>
      </c>
      <c r="I97" t="s">
        <v>507</v>
      </c>
      <c r="J97" t="s">
        <v>233</v>
      </c>
      <c r="K97" t="s">
        <v>494</v>
      </c>
      <c r="L97">
        <v>-16.18</v>
      </c>
      <c r="M97" t="s">
        <v>39</v>
      </c>
      <c r="N97">
        <v>0.36</v>
      </c>
      <c r="R97">
        <v>13.35</v>
      </c>
      <c r="S97" t="s">
        <v>39</v>
      </c>
      <c r="T97">
        <v>0.65</v>
      </c>
      <c r="X97">
        <v>3.9</v>
      </c>
      <c r="Y97" t="s">
        <v>39</v>
      </c>
      <c r="Z97">
        <v>0.14000000000000001</v>
      </c>
      <c r="AB97">
        <v>2017</v>
      </c>
      <c r="AC97">
        <v>2018</v>
      </c>
      <c r="AD97" t="s">
        <v>172</v>
      </c>
      <c r="AF97" t="s">
        <v>212</v>
      </c>
      <c r="AG97">
        <v>30.2</v>
      </c>
      <c r="AH97">
        <v>30.8</v>
      </c>
      <c r="AI97">
        <v>-81.400000000000006</v>
      </c>
      <c r="AJ97">
        <v>-81.2</v>
      </c>
      <c r="AK97" t="s">
        <v>108</v>
      </c>
      <c r="AO97">
        <v>72</v>
      </c>
      <c r="AP97">
        <v>81</v>
      </c>
      <c r="AR97" t="s">
        <v>579</v>
      </c>
    </row>
    <row r="98" spans="1:44" x14ac:dyDescent="0.2">
      <c r="A98">
        <v>97</v>
      </c>
      <c r="B98" t="s">
        <v>168</v>
      </c>
      <c r="C98" t="s">
        <v>116</v>
      </c>
      <c r="D98" t="s">
        <v>129</v>
      </c>
      <c r="E98">
        <v>20</v>
      </c>
      <c r="H98" t="s">
        <v>31</v>
      </c>
      <c r="I98" t="s">
        <v>507</v>
      </c>
      <c r="J98" t="s">
        <v>233</v>
      </c>
      <c r="K98" t="s">
        <v>494</v>
      </c>
      <c r="L98">
        <v>-16.739999999999998</v>
      </c>
      <c r="M98" t="s">
        <v>39</v>
      </c>
      <c r="N98">
        <v>0.43</v>
      </c>
      <c r="R98">
        <v>14.87</v>
      </c>
      <c r="S98" t="s">
        <v>39</v>
      </c>
      <c r="T98">
        <v>0.63</v>
      </c>
      <c r="X98">
        <v>3.85</v>
      </c>
      <c r="Y98" t="s">
        <v>39</v>
      </c>
      <c r="Z98">
        <v>0.08</v>
      </c>
      <c r="AB98">
        <v>2017</v>
      </c>
      <c r="AC98">
        <v>2018</v>
      </c>
      <c r="AD98" t="s">
        <v>172</v>
      </c>
      <c r="AF98" t="s">
        <v>212</v>
      </c>
      <c r="AG98">
        <v>30.2</v>
      </c>
      <c r="AH98">
        <v>30.8</v>
      </c>
      <c r="AI98">
        <v>-81.400000000000006</v>
      </c>
      <c r="AJ98">
        <v>-81.2</v>
      </c>
      <c r="AK98" t="s">
        <v>108</v>
      </c>
      <c r="AO98">
        <v>63</v>
      </c>
      <c r="AP98">
        <v>134</v>
      </c>
      <c r="AR98" t="s">
        <v>579</v>
      </c>
    </row>
    <row r="99" spans="1:44" x14ac:dyDescent="0.2">
      <c r="A99">
        <v>98</v>
      </c>
      <c r="B99" t="s">
        <v>168</v>
      </c>
      <c r="C99" t="s">
        <v>137</v>
      </c>
      <c r="D99" t="s">
        <v>143</v>
      </c>
      <c r="E99">
        <v>16</v>
      </c>
      <c r="H99" t="s">
        <v>170</v>
      </c>
      <c r="I99" t="s">
        <v>507</v>
      </c>
      <c r="J99" t="s">
        <v>233</v>
      </c>
      <c r="K99" t="s">
        <v>494</v>
      </c>
      <c r="L99">
        <v>-14.39</v>
      </c>
      <c r="M99" t="s">
        <v>39</v>
      </c>
      <c r="N99">
        <v>0.28000000000000003</v>
      </c>
      <c r="R99">
        <v>13.05</v>
      </c>
      <c r="S99" t="s">
        <v>39</v>
      </c>
      <c r="T99">
        <v>0.59</v>
      </c>
      <c r="X99">
        <v>2.17</v>
      </c>
      <c r="Y99" t="s">
        <v>39</v>
      </c>
      <c r="Z99">
        <v>0.24</v>
      </c>
      <c r="AB99">
        <v>2017</v>
      </c>
      <c r="AC99">
        <v>2018</v>
      </c>
      <c r="AD99" t="s">
        <v>172</v>
      </c>
      <c r="AF99" t="s">
        <v>212</v>
      </c>
      <c r="AG99">
        <v>30.2</v>
      </c>
      <c r="AH99">
        <v>30.8</v>
      </c>
      <c r="AI99">
        <v>-81.400000000000006</v>
      </c>
      <c r="AJ99">
        <v>-81.2</v>
      </c>
      <c r="AK99" t="s">
        <v>108</v>
      </c>
      <c r="AO99">
        <v>79</v>
      </c>
      <c r="AP99">
        <v>111</v>
      </c>
      <c r="AR99" t="s">
        <v>579</v>
      </c>
    </row>
    <row r="100" spans="1:44" x14ac:dyDescent="0.2">
      <c r="A100">
        <v>99</v>
      </c>
      <c r="B100" t="s">
        <v>168</v>
      </c>
      <c r="C100" t="s">
        <v>98</v>
      </c>
      <c r="D100" t="s">
        <v>126</v>
      </c>
      <c r="E100">
        <v>10</v>
      </c>
      <c r="H100" t="s">
        <v>170</v>
      </c>
      <c r="I100" t="s">
        <v>507</v>
      </c>
      <c r="J100" t="s">
        <v>233</v>
      </c>
      <c r="K100" t="s">
        <v>494</v>
      </c>
      <c r="L100">
        <v>-14.43</v>
      </c>
      <c r="M100" t="s">
        <v>39</v>
      </c>
      <c r="N100">
        <v>0.39</v>
      </c>
      <c r="R100">
        <v>12.69</v>
      </c>
      <c r="S100" t="s">
        <v>39</v>
      </c>
      <c r="T100">
        <v>0.83</v>
      </c>
      <c r="X100">
        <v>2.31</v>
      </c>
      <c r="Y100" t="s">
        <v>39</v>
      </c>
      <c r="Z100">
        <v>0.21</v>
      </c>
      <c r="AB100">
        <v>2017</v>
      </c>
      <c r="AC100">
        <v>2018</v>
      </c>
      <c r="AD100" t="s">
        <v>172</v>
      </c>
      <c r="AF100" t="s">
        <v>212</v>
      </c>
      <c r="AG100">
        <v>30.2</v>
      </c>
      <c r="AH100">
        <v>30.8</v>
      </c>
      <c r="AI100">
        <v>-81.400000000000006</v>
      </c>
      <c r="AJ100">
        <v>-81.2</v>
      </c>
      <c r="AK100" t="s">
        <v>108</v>
      </c>
      <c r="AO100">
        <v>68</v>
      </c>
      <c r="AP100">
        <v>155</v>
      </c>
      <c r="AR100" t="s">
        <v>579</v>
      </c>
    </row>
    <row r="101" spans="1:44" x14ac:dyDescent="0.2">
      <c r="A101">
        <v>100</v>
      </c>
      <c r="B101" t="s">
        <v>168</v>
      </c>
      <c r="C101" t="s">
        <v>122</v>
      </c>
      <c r="D101" t="s">
        <v>125</v>
      </c>
      <c r="E101">
        <v>20</v>
      </c>
      <c r="H101" t="s">
        <v>170</v>
      </c>
      <c r="I101" t="s">
        <v>507</v>
      </c>
      <c r="J101" t="s">
        <v>233</v>
      </c>
      <c r="K101" t="s">
        <v>494</v>
      </c>
      <c r="L101">
        <v>-14.58</v>
      </c>
      <c r="M101" t="s">
        <v>39</v>
      </c>
      <c r="N101">
        <v>0.5</v>
      </c>
      <c r="R101">
        <v>12.86</v>
      </c>
      <c r="S101" t="s">
        <v>39</v>
      </c>
      <c r="T101">
        <v>0.79</v>
      </c>
      <c r="X101">
        <v>2.46</v>
      </c>
      <c r="Y101" t="s">
        <v>39</v>
      </c>
      <c r="Z101">
        <v>0.28999999999999998</v>
      </c>
      <c r="AB101">
        <v>2017</v>
      </c>
      <c r="AC101">
        <v>2018</v>
      </c>
      <c r="AD101" t="s">
        <v>172</v>
      </c>
      <c r="AF101" t="s">
        <v>212</v>
      </c>
      <c r="AG101">
        <v>30.2</v>
      </c>
      <c r="AH101">
        <v>30.8</v>
      </c>
      <c r="AI101">
        <v>-81.400000000000006</v>
      </c>
      <c r="AJ101">
        <v>-81.2</v>
      </c>
      <c r="AK101" t="s">
        <v>108</v>
      </c>
      <c r="AO101">
        <v>72</v>
      </c>
      <c r="AP101">
        <v>81</v>
      </c>
      <c r="AR101" t="s">
        <v>579</v>
      </c>
    </row>
    <row r="102" spans="1:44" x14ac:dyDescent="0.2">
      <c r="A102">
        <v>101</v>
      </c>
      <c r="B102" t="s">
        <v>168</v>
      </c>
      <c r="C102" t="s">
        <v>116</v>
      </c>
      <c r="D102" t="s">
        <v>129</v>
      </c>
      <c r="E102">
        <v>20</v>
      </c>
      <c r="H102" t="s">
        <v>170</v>
      </c>
      <c r="I102" t="s">
        <v>507</v>
      </c>
      <c r="J102" t="s">
        <v>233</v>
      </c>
      <c r="K102" t="s">
        <v>494</v>
      </c>
      <c r="L102">
        <v>-14.77</v>
      </c>
      <c r="M102" t="s">
        <v>39</v>
      </c>
      <c r="N102">
        <v>0.49</v>
      </c>
      <c r="R102">
        <v>12.75</v>
      </c>
      <c r="S102" t="s">
        <v>39</v>
      </c>
      <c r="T102">
        <v>0.68</v>
      </c>
      <c r="X102">
        <v>2.3199999999999998</v>
      </c>
      <c r="Y102" t="s">
        <v>39</v>
      </c>
      <c r="Z102">
        <v>0.23</v>
      </c>
      <c r="AB102">
        <v>2017</v>
      </c>
      <c r="AC102">
        <v>2018</v>
      </c>
      <c r="AD102" t="s">
        <v>172</v>
      </c>
      <c r="AF102" t="s">
        <v>212</v>
      </c>
      <c r="AG102">
        <v>30.2</v>
      </c>
      <c r="AH102">
        <v>30.8</v>
      </c>
      <c r="AI102">
        <v>-81.400000000000006</v>
      </c>
      <c r="AJ102">
        <v>-81.2</v>
      </c>
      <c r="AK102" t="s">
        <v>108</v>
      </c>
      <c r="AO102">
        <v>63</v>
      </c>
      <c r="AP102">
        <v>134</v>
      </c>
      <c r="AR102" t="s">
        <v>579</v>
      </c>
    </row>
    <row r="103" spans="1:44" x14ac:dyDescent="0.2">
      <c r="A103">
        <v>102</v>
      </c>
      <c r="B103" t="s">
        <v>179</v>
      </c>
      <c r="C103" t="s">
        <v>66</v>
      </c>
      <c r="D103" t="s">
        <v>67</v>
      </c>
      <c r="E103">
        <v>14</v>
      </c>
      <c r="H103" t="s">
        <v>64</v>
      </c>
      <c r="I103" t="s">
        <v>509</v>
      </c>
      <c r="J103" t="s">
        <v>30</v>
      </c>
      <c r="K103" t="s">
        <v>233</v>
      </c>
      <c r="L103">
        <v>-17.399999999999999</v>
      </c>
      <c r="M103" t="s">
        <v>39</v>
      </c>
      <c r="N103">
        <v>0.19</v>
      </c>
      <c r="O103">
        <v>-18.7</v>
      </c>
      <c r="P103">
        <v>-16.3</v>
      </c>
      <c r="R103">
        <v>12.5</v>
      </c>
      <c r="S103" t="s">
        <v>39</v>
      </c>
      <c r="T103">
        <v>0.31</v>
      </c>
      <c r="U103">
        <v>11.6</v>
      </c>
      <c r="V103">
        <v>16.2</v>
      </c>
      <c r="AA103" t="s">
        <v>177</v>
      </c>
      <c r="AB103">
        <v>2002</v>
      </c>
      <c r="AC103">
        <v>2002</v>
      </c>
      <c r="AD103" t="s">
        <v>176</v>
      </c>
      <c r="AE103" t="s">
        <v>178</v>
      </c>
      <c r="AF103" t="s">
        <v>212</v>
      </c>
      <c r="AG103">
        <v>40.5</v>
      </c>
      <c r="AH103">
        <v>41.5</v>
      </c>
      <c r="AI103">
        <v>-72</v>
      </c>
      <c r="AJ103">
        <v>-70</v>
      </c>
      <c r="AK103" t="s">
        <v>108</v>
      </c>
      <c r="AL103">
        <v>259</v>
      </c>
      <c r="AO103">
        <v>220</v>
      </c>
      <c r="AP103">
        <v>281</v>
      </c>
      <c r="AR103" t="s">
        <v>579</v>
      </c>
    </row>
    <row r="104" spans="1:44" x14ac:dyDescent="0.2">
      <c r="A104">
        <v>103</v>
      </c>
      <c r="B104" t="s">
        <v>179</v>
      </c>
      <c r="C104" t="s">
        <v>180</v>
      </c>
      <c r="D104" t="s">
        <v>447</v>
      </c>
      <c r="E104">
        <v>5</v>
      </c>
      <c r="H104" t="s">
        <v>64</v>
      </c>
      <c r="I104" t="s">
        <v>509</v>
      </c>
      <c r="J104" t="s">
        <v>30</v>
      </c>
      <c r="K104" t="s">
        <v>233</v>
      </c>
      <c r="L104">
        <v>-16.2</v>
      </c>
      <c r="M104" t="s">
        <v>39</v>
      </c>
      <c r="N104">
        <v>0.17</v>
      </c>
      <c r="O104">
        <v>-16.5</v>
      </c>
      <c r="P104">
        <v>-15.6</v>
      </c>
      <c r="R104">
        <v>12</v>
      </c>
      <c r="S104" t="s">
        <v>39</v>
      </c>
      <c r="T104">
        <v>0.64</v>
      </c>
      <c r="U104">
        <v>11.6</v>
      </c>
      <c r="V104">
        <v>15</v>
      </c>
      <c r="AA104" t="s">
        <v>177</v>
      </c>
      <c r="AB104">
        <v>2002</v>
      </c>
      <c r="AC104">
        <v>2002</v>
      </c>
      <c r="AD104" t="s">
        <v>176</v>
      </c>
      <c r="AE104" t="s">
        <v>178</v>
      </c>
      <c r="AF104" t="s">
        <v>212</v>
      </c>
      <c r="AG104">
        <v>40.5</v>
      </c>
      <c r="AH104">
        <v>41.5</v>
      </c>
      <c r="AI104">
        <v>-72</v>
      </c>
      <c r="AJ104">
        <v>-70</v>
      </c>
      <c r="AK104" t="s">
        <v>108</v>
      </c>
      <c r="AL104">
        <v>203</v>
      </c>
      <c r="AO104">
        <v>178</v>
      </c>
      <c r="AP104">
        <v>232</v>
      </c>
      <c r="AR104" t="s">
        <v>579</v>
      </c>
    </row>
    <row r="105" spans="1:44" x14ac:dyDescent="0.2">
      <c r="A105">
        <v>104</v>
      </c>
      <c r="B105" t="s">
        <v>179</v>
      </c>
      <c r="C105" t="s">
        <v>181</v>
      </c>
      <c r="D105" t="s">
        <v>173</v>
      </c>
      <c r="E105">
        <v>5</v>
      </c>
      <c r="H105" t="s">
        <v>64</v>
      </c>
      <c r="I105" t="s">
        <v>509</v>
      </c>
      <c r="J105" t="s">
        <v>30</v>
      </c>
      <c r="K105" t="s">
        <v>233</v>
      </c>
      <c r="L105">
        <v>-17.100000000000001</v>
      </c>
      <c r="M105" t="s">
        <v>39</v>
      </c>
      <c r="N105">
        <v>0.08</v>
      </c>
      <c r="O105">
        <v>-17.399999999999999</v>
      </c>
      <c r="P105">
        <v>-16.899999999999999</v>
      </c>
      <c r="R105">
        <v>14.5</v>
      </c>
      <c r="S105" t="s">
        <v>39</v>
      </c>
      <c r="T105">
        <v>0.11</v>
      </c>
      <c r="U105">
        <v>14.1</v>
      </c>
      <c r="V105">
        <v>14.8</v>
      </c>
      <c r="AA105" t="s">
        <v>177</v>
      </c>
      <c r="AB105">
        <v>2002</v>
      </c>
      <c r="AC105">
        <v>2002</v>
      </c>
      <c r="AD105" t="s">
        <v>176</v>
      </c>
      <c r="AE105" t="s">
        <v>178</v>
      </c>
      <c r="AF105" t="s">
        <v>212</v>
      </c>
      <c r="AG105">
        <v>40.5</v>
      </c>
      <c r="AH105">
        <v>41.5</v>
      </c>
      <c r="AI105">
        <v>-72</v>
      </c>
      <c r="AJ105">
        <v>-70</v>
      </c>
      <c r="AK105" t="s">
        <v>108</v>
      </c>
      <c r="AL105">
        <v>208</v>
      </c>
      <c r="AO105">
        <v>185</v>
      </c>
      <c r="AP105">
        <v>339</v>
      </c>
      <c r="AR105" t="s">
        <v>579</v>
      </c>
    </row>
    <row r="106" spans="1:44" x14ac:dyDescent="0.2">
      <c r="A106">
        <v>105</v>
      </c>
      <c r="B106" t="s">
        <v>179</v>
      </c>
      <c r="C106" t="s">
        <v>66</v>
      </c>
      <c r="D106" t="s">
        <v>67</v>
      </c>
      <c r="E106">
        <v>14</v>
      </c>
      <c r="H106" t="s">
        <v>174</v>
      </c>
      <c r="I106" t="s">
        <v>509</v>
      </c>
      <c r="J106" t="s">
        <v>30</v>
      </c>
      <c r="K106" t="s">
        <v>233</v>
      </c>
      <c r="L106">
        <v>-19.25</v>
      </c>
      <c r="M106" t="s">
        <v>39</v>
      </c>
      <c r="N106">
        <v>0.38</v>
      </c>
      <c r="R106">
        <v>12.51</v>
      </c>
      <c r="S106" t="s">
        <v>39</v>
      </c>
      <c r="T106">
        <v>0.35</v>
      </c>
      <c r="AA106" t="s">
        <v>177</v>
      </c>
      <c r="AB106">
        <v>2002</v>
      </c>
      <c r="AC106">
        <v>2002</v>
      </c>
      <c r="AD106" t="s">
        <v>176</v>
      </c>
      <c r="AE106" t="s">
        <v>178</v>
      </c>
      <c r="AF106" t="s">
        <v>212</v>
      </c>
      <c r="AG106">
        <v>40.5</v>
      </c>
      <c r="AH106">
        <v>41.5</v>
      </c>
      <c r="AI106">
        <v>-72</v>
      </c>
      <c r="AJ106">
        <v>-70</v>
      </c>
      <c r="AK106" t="s">
        <v>108</v>
      </c>
      <c r="AL106">
        <v>259</v>
      </c>
      <c r="AO106">
        <v>220</v>
      </c>
      <c r="AP106">
        <v>281</v>
      </c>
      <c r="AR106" t="s">
        <v>579</v>
      </c>
    </row>
    <row r="107" spans="1:44" x14ac:dyDescent="0.2">
      <c r="A107">
        <v>106</v>
      </c>
      <c r="B107" t="s">
        <v>179</v>
      </c>
      <c r="C107" t="s">
        <v>180</v>
      </c>
      <c r="D107" t="s">
        <v>447</v>
      </c>
      <c r="E107">
        <v>5</v>
      </c>
      <c r="H107" t="s">
        <v>174</v>
      </c>
      <c r="I107" t="s">
        <v>509</v>
      </c>
      <c r="J107" t="s">
        <v>30</v>
      </c>
      <c r="K107" t="s">
        <v>233</v>
      </c>
      <c r="L107">
        <v>-20</v>
      </c>
      <c r="M107" t="s">
        <v>39</v>
      </c>
      <c r="N107">
        <v>0.72</v>
      </c>
      <c r="R107">
        <v>15.36</v>
      </c>
      <c r="S107" t="s">
        <v>39</v>
      </c>
      <c r="T107">
        <v>0.45</v>
      </c>
      <c r="AA107" t="s">
        <v>177</v>
      </c>
      <c r="AB107">
        <v>2002</v>
      </c>
      <c r="AC107">
        <v>2002</v>
      </c>
      <c r="AD107" t="s">
        <v>176</v>
      </c>
      <c r="AE107" t="s">
        <v>178</v>
      </c>
      <c r="AF107" t="s">
        <v>212</v>
      </c>
      <c r="AG107">
        <v>40.5</v>
      </c>
      <c r="AH107">
        <v>41.5</v>
      </c>
      <c r="AI107">
        <v>-72</v>
      </c>
      <c r="AJ107">
        <v>-70</v>
      </c>
      <c r="AK107" t="s">
        <v>108</v>
      </c>
      <c r="AL107">
        <v>203</v>
      </c>
      <c r="AO107">
        <v>178</v>
      </c>
      <c r="AP107">
        <v>232</v>
      </c>
      <c r="AR107" t="s">
        <v>579</v>
      </c>
    </row>
    <row r="108" spans="1:44" x14ac:dyDescent="0.2">
      <c r="A108">
        <v>107</v>
      </c>
      <c r="B108" t="s">
        <v>179</v>
      </c>
      <c r="C108" t="s">
        <v>181</v>
      </c>
      <c r="D108" t="s">
        <v>173</v>
      </c>
      <c r="E108">
        <v>5</v>
      </c>
      <c r="H108" t="s">
        <v>174</v>
      </c>
      <c r="I108" t="s">
        <v>509</v>
      </c>
      <c r="J108" t="s">
        <v>30</v>
      </c>
      <c r="K108" t="s">
        <v>233</v>
      </c>
      <c r="L108">
        <v>-19.739999999999998</v>
      </c>
      <c r="M108" t="s">
        <v>39</v>
      </c>
      <c r="N108">
        <v>42</v>
      </c>
      <c r="R108">
        <v>13.93</v>
      </c>
      <c r="S108" t="s">
        <v>39</v>
      </c>
      <c r="T108">
        <v>0.61</v>
      </c>
      <c r="AA108" t="s">
        <v>177</v>
      </c>
      <c r="AB108">
        <v>2002</v>
      </c>
      <c r="AC108">
        <v>2002</v>
      </c>
      <c r="AD108" t="s">
        <v>176</v>
      </c>
      <c r="AE108" t="s">
        <v>178</v>
      </c>
      <c r="AF108" t="s">
        <v>212</v>
      </c>
      <c r="AG108">
        <v>40.5</v>
      </c>
      <c r="AH108">
        <v>41.5</v>
      </c>
      <c r="AI108">
        <v>-72</v>
      </c>
      <c r="AJ108">
        <v>-70</v>
      </c>
      <c r="AK108" t="s">
        <v>108</v>
      </c>
      <c r="AL108">
        <v>208</v>
      </c>
      <c r="AO108">
        <v>185</v>
      </c>
      <c r="AP108">
        <v>339</v>
      </c>
      <c r="AR108" t="s">
        <v>579</v>
      </c>
    </row>
    <row r="109" spans="1:44" x14ac:dyDescent="0.2">
      <c r="A109">
        <v>108</v>
      </c>
      <c r="B109" t="s">
        <v>179</v>
      </c>
      <c r="C109" t="s">
        <v>66</v>
      </c>
      <c r="D109" t="s">
        <v>67</v>
      </c>
      <c r="E109">
        <v>14</v>
      </c>
      <c r="H109" t="s">
        <v>175</v>
      </c>
      <c r="I109" t="s">
        <v>509</v>
      </c>
      <c r="J109" t="s">
        <v>30</v>
      </c>
      <c r="K109" t="s">
        <v>233</v>
      </c>
      <c r="L109">
        <v>-14.93</v>
      </c>
      <c r="M109" t="s">
        <v>39</v>
      </c>
      <c r="N109">
        <v>0.35</v>
      </c>
      <c r="R109">
        <v>11.67</v>
      </c>
      <c r="S109" t="s">
        <v>39</v>
      </c>
      <c r="T109">
        <v>0.28999999999999998</v>
      </c>
      <c r="AA109" t="s">
        <v>177</v>
      </c>
      <c r="AB109">
        <v>2002</v>
      </c>
      <c r="AC109">
        <v>2002</v>
      </c>
      <c r="AD109" t="s">
        <v>176</v>
      </c>
      <c r="AE109" t="s">
        <v>178</v>
      </c>
      <c r="AF109" t="s">
        <v>212</v>
      </c>
      <c r="AG109">
        <v>40.5</v>
      </c>
      <c r="AH109">
        <v>41.5</v>
      </c>
      <c r="AI109">
        <v>-72</v>
      </c>
      <c r="AJ109">
        <v>-70</v>
      </c>
      <c r="AK109" t="s">
        <v>108</v>
      </c>
      <c r="AL109">
        <v>259</v>
      </c>
      <c r="AO109">
        <v>220</v>
      </c>
      <c r="AP109">
        <v>281</v>
      </c>
      <c r="AR109" t="s">
        <v>579</v>
      </c>
    </row>
    <row r="110" spans="1:44" x14ac:dyDescent="0.2">
      <c r="A110">
        <v>109</v>
      </c>
      <c r="B110" t="s">
        <v>179</v>
      </c>
      <c r="C110" t="s">
        <v>180</v>
      </c>
      <c r="D110" t="s">
        <v>447</v>
      </c>
      <c r="E110">
        <v>5</v>
      </c>
      <c r="H110" t="s">
        <v>175</v>
      </c>
      <c r="I110" s="5" t="s">
        <v>509</v>
      </c>
      <c r="J110" t="s">
        <v>30</v>
      </c>
      <c r="K110" t="s">
        <v>233</v>
      </c>
      <c r="L110">
        <v>-13.71</v>
      </c>
      <c r="M110" t="s">
        <v>39</v>
      </c>
      <c r="N110">
        <v>0.15</v>
      </c>
      <c r="R110">
        <v>12.93</v>
      </c>
      <c r="S110" t="s">
        <v>39</v>
      </c>
      <c r="T110">
        <v>0.64</v>
      </c>
      <c r="AA110" t="s">
        <v>177</v>
      </c>
      <c r="AB110">
        <v>2002</v>
      </c>
      <c r="AC110">
        <v>2002</v>
      </c>
      <c r="AD110" t="s">
        <v>176</v>
      </c>
      <c r="AE110" t="s">
        <v>178</v>
      </c>
      <c r="AF110" t="s">
        <v>212</v>
      </c>
      <c r="AG110">
        <v>40.5</v>
      </c>
      <c r="AH110">
        <v>41.5</v>
      </c>
      <c r="AI110">
        <v>-72</v>
      </c>
      <c r="AJ110">
        <v>-70</v>
      </c>
      <c r="AK110" t="s">
        <v>108</v>
      </c>
      <c r="AL110">
        <v>203</v>
      </c>
      <c r="AO110">
        <v>178</v>
      </c>
      <c r="AP110">
        <v>232</v>
      </c>
      <c r="AR110" t="s">
        <v>579</v>
      </c>
    </row>
    <row r="111" spans="1:44" x14ac:dyDescent="0.2">
      <c r="A111">
        <v>110</v>
      </c>
      <c r="B111" t="s">
        <v>179</v>
      </c>
      <c r="C111" t="s">
        <v>181</v>
      </c>
      <c r="D111" t="s">
        <v>173</v>
      </c>
      <c r="E111">
        <v>5</v>
      </c>
      <c r="H111" t="s">
        <v>175</v>
      </c>
      <c r="I111" s="5" t="s">
        <v>509</v>
      </c>
      <c r="J111" t="s">
        <v>30</v>
      </c>
      <c r="K111" t="s">
        <v>233</v>
      </c>
      <c r="L111">
        <v>-14.4</v>
      </c>
      <c r="M111" t="s">
        <v>39</v>
      </c>
      <c r="N111">
        <v>0.17</v>
      </c>
      <c r="R111">
        <v>14.5</v>
      </c>
      <c r="S111" t="s">
        <v>39</v>
      </c>
      <c r="T111">
        <v>0.11</v>
      </c>
      <c r="AA111" t="s">
        <v>177</v>
      </c>
      <c r="AB111">
        <v>2002</v>
      </c>
      <c r="AC111">
        <v>2002</v>
      </c>
      <c r="AD111" t="s">
        <v>176</v>
      </c>
      <c r="AE111" t="s">
        <v>178</v>
      </c>
      <c r="AF111" t="s">
        <v>212</v>
      </c>
      <c r="AG111">
        <v>40.5</v>
      </c>
      <c r="AH111">
        <v>41.5</v>
      </c>
      <c r="AI111">
        <v>-72</v>
      </c>
      <c r="AJ111">
        <v>-70</v>
      </c>
      <c r="AK111" t="s">
        <v>108</v>
      </c>
      <c r="AL111">
        <v>208</v>
      </c>
      <c r="AO111">
        <v>185</v>
      </c>
      <c r="AP111">
        <v>339</v>
      </c>
      <c r="AR111" t="s">
        <v>579</v>
      </c>
    </row>
    <row r="112" spans="1:44" x14ac:dyDescent="0.2">
      <c r="A112">
        <v>111</v>
      </c>
      <c r="B112" t="s">
        <v>194</v>
      </c>
      <c r="C112" t="s">
        <v>122</v>
      </c>
      <c r="D112" t="s">
        <v>125</v>
      </c>
      <c r="E112">
        <v>20</v>
      </c>
      <c r="G112" t="s">
        <v>117</v>
      </c>
      <c r="H112" t="s">
        <v>174</v>
      </c>
      <c r="I112" t="s">
        <v>515</v>
      </c>
      <c r="J112" t="s">
        <v>233</v>
      </c>
      <c r="K112" t="s">
        <v>513</v>
      </c>
      <c r="L112">
        <f>--17.25</f>
        <v>17.25</v>
      </c>
      <c r="M112" t="s">
        <v>39</v>
      </c>
      <c r="N112">
        <v>0.61</v>
      </c>
      <c r="R112">
        <v>14.6</v>
      </c>
      <c r="S112" t="s">
        <v>39</v>
      </c>
      <c r="T112">
        <v>0.56000000000000005</v>
      </c>
      <c r="AA112" t="s">
        <v>191</v>
      </c>
      <c r="AB112">
        <v>2007</v>
      </c>
      <c r="AC112">
        <v>2008</v>
      </c>
      <c r="AD112" t="s">
        <v>192</v>
      </c>
      <c r="AF112" t="s">
        <v>212</v>
      </c>
      <c r="AG112">
        <v>30</v>
      </c>
      <c r="AH112">
        <v>30.3</v>
      </c>
      <c r="AI112">
        <v>-89</v>
      </c>
      <c r="AJ112">
        <v>-88</v>
      </c>
      <c r="AR112" t="s">
        <v>579</v>
      </c>
    </row>
    <row r="113" spans="1:44" x14ac:dyDescent="0.2">
      <c r="A113">
        <v>112</v>
      </c>
      <c r="B113" t="s">
        <v>194</v>
      </c>
      <c r="C113" t="s">
        <v>122</v>
      </c>
      <c r="D113" t="s">
        <v>125</v>
      </c>
      <c r="E113">
        <v>73</v>
      </c>
      <c r="G113" t="s">
        <v>118</v>
      </c>
      <c r="H113" t="s">
        <v>174</v>
      </c>
      <c r="I113" t="s">
        <v>515</v>
      </c>
      <c r="J113" t="s">
        <v>233</v>
      </c>
      <c r="K113" t="s">
        <v>513</v>
      </c>
      <c r="L113">
        <v>-16.91</v>
      </c>
      <c r="M113" t="s">
        <v>39</v>
      </c>
      <c r="N113">
        <v>0.71</v>
      </c>
      <c r="R113">
        <v>14.36</v>
      </c>
      <c r="S113" t="s">
        <v>39</v>
      </c>
      <c r="T113">
        <v>0.52</v>
      </c>
      <c r="AA113" t="s">
        <v>191</v>
      </c>
      <c r="AB113">
        <v>2007</v>
      </c>
      <c r="AC113">
        <v>2008</v>
      </c>
      <c r="AD113" t="s">
        <v>192</v>
      </c>
      <c r="AF113" t="s">
        <v>212</v>
      </c>
      <c r="AG113">
        <v>30</v>
      </c>
      <c r="AH113">
        <v>30.3</v>
      </c>
      <c r="AI113">
        <v>-89</v>
      </c>
      <c r="AJ113">
        <v>-88</v>
      </c>
      <c r="AR113" t="s">
        <v>579</v>
      </c>
    </row>
    <row r="114" spans="1:44" x14ac:dyDescent="0.2">
      <c r="A114">
        <v>113</v>
      </c>
      <c r="B114" t="s">
        <v>194</v>
      </c>
      <c r="C114" t="s">
        <v>122</v>
      </c>
      <c r="D114" t="s">
        <v>125</v>
      </c>
      <c r="E114">
        <v>50</v>
      </c>
      <c r="G114" t="s">
        <v>95</v>
      </c>
      <c r="H114" t="s">
        <v>174</v>
      </c>
      <c r="I114" t="s">
        <v>515</v>
      </c>
      <c r="J114" t="s">
        <v>233</v>
      </c>
      <c r="K114" t="s">
        <v>513</v>
      </c>
      <c r="L114">
        <v>-16.829999999999998</v>
      </c>
      <c r="M114" t="s">
        <v>39</v>
      </c>
      <c r="N114">
        <v>0.61</v>
      </c>
      <c r="R114">
        <v>14.7</v>
      </c>
      <c r="S114" t="s">
        <v>39</v>
      </c>
      <c r="T114">
        <v>0.56000000000000005</v>
      </c>
      <c r="AA114" t="s">
        <v>191</v>
      </c>
      <c r="AB114">
        <v>2007</v>
      </c>
      <c r="AC114">
        <v>2008</v>
      </c>
      <c r="AD114" t="s">
        <v>192</v>
      </c>
      <c r="AF114" t="s">
        <v>212</v>
      </c>
      <c r="AG114">
        <v>30</v>
      </c>
      <c r="AH114">
        <v>30.3</v>
      </c>
      <c r="AI114">
        <v>-89</v>
      </c>
      <c r="AJ114">
        <v>-88</v>
      </c>
      <c r="AR114" t="s">
        <v>579</v>
      </c>
    </row>
    <row r="115" spans="1:44" x14ac:dyDescent="0.2">
      <c r="A115">
        <v>114</v>
      </c>
      <c r="B115" t="s">
        <v>194</v>
      </c>
      <c r="C115" t="s">
        <v>122</v>
      </c>
      <c r="D115" t="s">
        <v>125</v>
      </c>
      <c r="E115">
        <v>10</v>
      </c>
      <c r="G115" t="s">
        <v>118</v>
      </c>
      <c r="H115" t="s">
        <v>174</v>
      </c>
      <c r="I115" t="s">
        <v>515</v>
      </c>
      <c r="J115" t="s">
        <v>233</v>
      </c>
      <c r="K115" t="s">
        <v>513</v>
      </c>
      <c r="L115">
        <v>-16.73</v>
      </c>
      <c r="M115" t="s">
        <v>39</v>
      </c>
      <c r="N115">
        <v>0.69</v>
      </c>
      <c r="R115">
        <v>14</v>
      </c>
      <c r="S115" t="s">
        <v>39</v>
      </c>
      <c r="T115">
        <v>1.23</v>
      </c>
      <c r="AA115" t="s">
        <v>191</v>
      </c>
      <c r="AB115">
        <v>2007</v>
      </c>
      <c r="AC115">
        <v>2008</v>
      </c>
      <c r="AD115" t="s">
        <v>193</v>
      </c>
      <c r="AF115" t="s">
        <v>212</v>
      </c>
      <c r="AG115">
        <v>30</v>
      </c>
      <c r="AH115">
        <v>30.3</v>
      </c>
      <c r="AI115">
        <v>-88</v>
      </c>
      <c r="AJ115">
        <v>-87</v>
      </c>
      <c r="AR115" t="s">
        <v>579</v>
      </c>
    </row>
    <row r="116" spans="1:44" x14ac:dyDescent="0.2">
      <c r="A116">
        <v>115</v>
      </c>
      <c r="B116" t="s">
        <v>194</v>
      </c>
      <c r="C116" t="s">
        <v>122</v>
      </c>
      <c r="D116" t="s">
        <v>125</v>
      </c>
      <c r="E116">
        <v>5</v>
      </c>
      <c r="G116" t="s">
        <v>95</v>
      </c>
      <c r="H116" t="s">
        <v>174</v>
      </c>
      <c r="I116" t="s">
        <v>515</v>
      </c>
      <c r="J116" t="s">
        <v>233</v>
      </c>
      <c r="K116" t="s">
        <v>513</v>
      </c>
      <c r="L116">
        <v>-17.04</v>
      </c>
      <c r="M116" t="s">
        <v>39</v>
      </c>
      <c r="N116">
        <v>0.47</v>
      </c>
      <c r="R116">
        <v>14.74</v>
      </c>
      <c r="S116" t="s">
        <v>39</v>
      </c>
      <c r="T116">
        <v>0.54</v>
      </c>
      <c r="AA116" t="s">
        <v>191</v>
      </c>
      <c r="AB116">
        <v>2007</v>
      </c>
      <c r="AC116">
        <v>2008</v>
      </c>
      <c r="AD116" t="s">
        <v>193</v>
      </c>
      <c r="AF116" t="s">
        <v>212</v>
      </c>
      <c r="AG116">
        <v>30</v>
      </c>
      <c r="AH116">
        <v>30.3</v>
      </c>
      <c r="AI116">
        <v>-88</v>
      </c>
      <c r="AJ116">
        <v>-87</v>
      </c>
      <c r="AR116" t="s">
        <v>579</v>
      </c>
    </row>
    <row r="117" spans="1:44" x14ac:dyDescent="0.2">
      <c r="A117">
        <v>116</v>
      </c>
      <c r="B117" t="s">
        <v>194</v>
      </c>
      <c r="C117" t="s">
        <v>122</v>
      </c>
      <c r="D117" t="s">
        <v>125</v>
      </c>
      <c r="E117">
        <v>20</v>
      </c>
      <c r="G117" t="s">
        <v>117</v>
      </c>
      <c r="H117" t="s">
        <v>31</v>
      </c>
      <c r="I117" t="s">
        <v>515</v>
      </c>
      <c r="J117" t="s">
        <v>233</v>
      </c>
      <c r="K117" t="s">
        <v>514</v>
      </c>
      <c r="L117">
        <v>-17.07</v>
      </c>
      <c r="M117" t="s">
        <v>39</v>
      </c>
      <c r="N117">
        <v>0.47</v>
      </c>
      <c r="R117">
        <v>14.2</v>
      </c>
      <c r="S117" t="s">
        <v>39</v>
      </c>
      <c r="T117">
        <v>0.68</v>
      </c>
      <c r="AA117" t="s">
        <v>191</v>
      </c>
      <c r="AB117">
        <v>2007</v>
      </c>
      <c r="AC117">
        <v>2008</v>
      </c>
      <c r="AD117" t="s">
        <v>192</v>
      </c>
      <c r="AF117" t="s">
        <v>212</v>
      </c>
      <c r="AG117">
        <v>30</v>
      </c>
      <c r="AH117">
        <v>30.3</v>
      </c>
      <c r="AI117">
        <v>-89</v>
      </c>
      <c r="AJ117">
        <v>-88</v>
      </c>
      <c r="AR117" t="s">
        <v>579</v>
      </c>
    </row>
    <row r="118" spans="1:44" x14ac:dyDescent="0.2">
      <c r="A118">
        <v>117</v>
      </c>
      <c r="B118" t="s">
        <v>194</v>
      </c>
      <c r="C118" t="s">
        <v>122</v>
      </c>
      <c r="D118" t="s">
        <v>125</v>
      </c>
      <c r="E118">
        <v>73</v>
      </c>
      <c r="G118" t="s">
        <v>118</v>
      </c>
      <c r="H118" t="s">
        <v>31</v>
      </c>
      <c r="I118" t="s">
        <v>515</v>
      </c>
      <c r="J118" t="s">
        <v>233</v>
      </c>
      <c r="K118" t="s">
        <v>514</v>
      </c>
      <c r="L118">
        <v>-17.04</v>
      </c>
      <c r="M118" t="s">
        <v>39</v>
      </c>
      <c r="N118">
        <v>0.33</v>
      </c>
      <c r="R118">
        <v>14.09</v>
      </c>
      <c r="S118" t="s">
        <v>39</v>
      </c>
      <c r="T118">
        <v>0.84</v>
      </c>
      <c r="AA118" t="s">
        <v>191</v>
      </c>
      <c r="AB118">
        <v>2007</v>
      </c>
      <c r="AC118">
        <v>2008</v>
      </c>
      <c r="AD118" t="s">
        <v>192</v>
      </c>
      <c r="AF118" t="s">
        <v>212</v>
      </c>
      <c r="AG118">
        <v>30</v>
      </c>
      <c r="AH118">
        <v>30.3</v>
      </c>
      <c r="AI118">
        <v>-89</v>
      </c>
      <c r="AJ118">
        <v>-88</v>
      </c>
      <c r="AR118" t="s">
        <v>579</v>
      </c>
    </row>
    <row r="119" spans="1:44" x14ac:dyDescent="0.2">
      <c r="A119">
        <v>118</v>
      </c>
      <c r="B119" t="s">
        <v>194</v>
      </c>
      <c r="C119" t="s">
        <v>122</v>
      </c>
      <c r="D119" t="s">
        <v>125</v>
      </c>
      <c r="E119">
        <v>50</v>
      </c>
      <c r="G119" t="s">
        <v>95</v>
      </c>
      <c r="H119" t="s">
        <v>31</v>
      </c>
      <c r="I119" t="s">
        <v>515</v>
      </c>
      <c r="J119" t="s">
        <v>233</v>
      </c>
      <c r="K119" t="s">
        <v>514</v>
      </c>
      <c r="L119">
        <v>-16.989999999999998</v>
      </c>
      <c r="M119" t="s">
        <v>39</v>
      </c>
      <c r="N119">
        <v>0.48</v>
      </c>
      <c r="R119">
        <v>14.31</v>
      </c>
      <c r="S119" t="s">
        <v>39</v>
      </c>
      <c r="T119">
        <v>0.53</v>
      </c>
      <c r="AA119" t="s">
        <v>191</v>
      </c>
      <c r="AB119">
        <v>2007</v>
      </c>
      <c r="AC119">
        <v>2008</v>
      </c>
      <c r="AD119" t="s">
        <v>192</v>
      </c>
      <c r="AF119" t="s">
        <v>212</v>
      </c>
      <c r="AG119">
        <v>30</v>
      </c>
      <c r="AH119">
        <v>30.3</v>
      </c>
      <c r="AI119">
        <v>-89</v>
      </c>
      <c r="AJ119">
        <v>-88</v>
      </c>
      <c r="AR119" t="s">
        <v>579</v>
      </c>
    </row>
    <row r="120" spans="1:44" x14ac:dyDescent="0.2">
      <c r="A120">
        <v>119</v>
      </c>
      <c r="B120" t="s">
        <v>194</v>
      </c>
      <c r="C120" t="s">
        <v>122</v>
      </c>
      <c r="D120" t="s">
        <v>125</v>
      </c>
      <c r="E120">
        <v>10</v>
      </c>
      <c r="G120" t="s">
        <v>118</v>
      </c>
      <c r="H120" t="s">
        <v>31</v>
      </c>
      <c r="I120" t="s">
        <v>515</v>
      </c>
      <c r="J120" t="s">
        <v>233</v>
      </c>
      <c r="K120" t="s">
        <v>514</v>
      </c>
      <c r="L120">
        <v>-16.8</v>
      </c>
      <c r="M120" t="s">
        <v>39</v>
      </c>
      <c r="N120">
        <v>0.47</v>
      </c>
      <c r="R120">
        <v>13.52</v>
      </c>
      <c r="S120" t="s">
        <v>39</v>
      </c>
      <c r="T120">
        <v>1.42</v>
      </c>
      <c r="AA120" t="s">
        <v>191</v>
      </c>
      <c r="AB120">
        <v>2007</v>
      </c>
      <c r="AC120">
        <v>2008</v>
      </c>
      <c r="AD120" t="s">
        <v>193</v>
      </c>
      <c r="AF120" t="s">
        <v>212</v>
      </c>
      <c r="AG120">
        <v>30</v>
      </c>
      <c r="AH120">
        <v>30.3</v>
      </c>
      <c r="AI120">
        <v>-88</v>
      </c>
      <c r="AJ120">
        <v>-87</v>
      </c>
      <c r="AR120" t="s">
        <v>579</v>
      </c>
    </row>
    <row r="121" spans="1:44" x14ac:dyDescent="0.2">
      <c r="A121">
        <v>120</v>
      </c>
      <c r="B121" t="s">
        <v>194</v>
      </c>
      <c r="C121" t="s">
        <v>122</v>
      </c>
      <c r="D121" t="s">
        <v>125</v>
      </c>
      <c r="E121">
        <v>5</v>
      </c>
      <c r="G121" t="s">
        <v>95</v>
      </c>
      <c r="H121" t="s">
        <v>31</v>
      </c>
      <c r="I121" t="s">
        <v>515</v>
      </c>
      <c r="J121" t="s">
        <v>233</v>
      </c>
      <c r="K121" t="s">
        <v>514</v>
      </c>
      <c r="L121">
        <v>-16.899999999999999</v>
      </c>
      <c r="M121" t="s">
        <v>39</v>
      </c>
      <c r="N121">
        <v>0.42</v>
      </c>
      <c r="R121">
        <v>14.11</v>
      </c>
      <c r="S121" t="s">
        <v>39</v>
      </c>
      <c r="T121">
        <v>0.64</v>
      </c>
      <c r="AA121" t="s">
        <v>191</v>
      </c>
      <c r="AB121">
        <v>2007</v>
      </c>
      <c r="AC121">
        <v>2008</v>
      </c>
      <c r="AD121" t="s">
        <v>193</v>
      </c>
      <c r="AF121" t="s">
        <v>212</v>
      </c>
      <c r="AG121">
        <v>30</v>
      </c>
      <c r="AH121">
        <v>30.3</v>
      </c>
      <c r="AI121">
        <v>-88</v>
      </c>
      <c r="AJ121">
        <v>-87</v>
      </c>
      <c r="AR121" t="s">
        <v>579</v>
      </c>
    </row>
    <row r="122" spans="1:44" x14ac:dyDescent="0.2">
      <c r="A122">
        <v>121</v>
      </c>
      <c r="B122" t="s">
        <v>200</v>
      </c>
      <c r="C122" t="s">
        <v>196</v>
      </c>
      <c r="D122" t="s">
        <v>195</v>
      </c>
      <c r="E122">
        <v>71</v>
      </c>
      <c r="H122" t="s">
        <v>64</v>
      </c>
      <c r="I122" t="s">
        <v>508</v>
      </c>
      <c r="J122" t="s">
        <v>30</v>
      </c>
      <c r="K122" t="s">
        <v>233</v>
      </c>
      <c r="L122">
        <v>-16.2</v>
      </c>
      <c r="M122" t="s">
        <v>39</v>
      </c>
      <c r="N122">
        <v>0.5</v>
      </c>
      <c r="O122">
        <v>-17.2</v>
      </c>
      <c r="P122">
        <v>-14.9</v>
      </c>
      <c r="R122">
        <v>10.9</v>
      </c>
      <c r="S122" t="s">
        <v>39</v>
      </c>
      <c r="T122">
        <v>0.41</v>
      </c>
      <c r="U122">
        <v>10</v>
      </c>
      <c r="V122">
        <v>12</v>
      </c>
      <c r="AA122" t="s">
        <v>198</v>
      </c>
      <c r="AB122">
        <v>2007</v>
      </c>
      <c r="AC122">
        <v>2014</v>
      </c>
      <c r="AD122" t="s">
        <v>199</v>
      </c>
      <c r="AF122" t="s">
        <v>526</v>
      </c>
      <c r="AG122" s="12">
        <v>24.3</v>
      </c>
      <c r="AH122" s="12">
        <v>24.6</v>
      </c>
      <c r="AI122" s="12">
        <v>124.1</v>
      </c>
      <c r="AJ122" s="12">
        <v>124.3</v>
      </c>
      <c r="AK122" t="s">
        <v>197</v>
      </c>
      <c r="AL122">
        <v>126</v>
      </c>
      <c r="AM122" t="s">
        <v>39</v>
      </c>
      <c r="AN122">
        <v>32</v>
      </c>
      <c r="AO122">
        <v>65</v>
      </c>
      <c r="AP122">
        <v>190</v>
      </c>
      <c r="AR122" t="s">
        <v>579</v>
      </c>
    </row>
    <row r="123" spans="1:44" x14ac:dyDescent="0.2">
      <c r="A123">
        <v>122</v>
      </c>
      <c r="B123" t="s">
        <v>204</v>
      </c>
      <c r="C123" t="s">
        <v>330</v>
      </c>
      <c r="D123" t="s">
        <v>201</v>
      </c>
      <c r="E123">
        <v>1</v>
      </c>
      <c r="H123" t="s">
        <v>31</v>
      </c>
      <c r="I123" s="5" t="s">
        <v>526</v>
      </c>
      <c r="J123" t="s">
        <v>30</v>
      </c>
      <c r="K123" t="s">
        <v>30</v>
      </c>
      <c r="L123">
        <v>-22.5</v>
      </c>
      <c r="R123">
        <v>10.4</v>
      </c>
      <c r="AA123" t="s">
        <v>92</v>
      </c>
      <c r="AB123">
        <v>2001</v>
      </c>
      <c r="AC123">
        <v>2001</v>
      </c>
      <c r="AD123" t="s">
        <v>202</v>
      </c>
      <c r="AF123" t="s">
        <v>526</v>
      </c>
      <c r="AG123" s="12">
        <v>41.6</v>
      </c>
      <c r="AH123" s="12">
        <v>42.1</v>
      </c>
      <c r="AI123" s="12">
        <v>-70.7</v>
      </c>
      <c r="AJ123" s="12">
        <v>-69.78</v>
      </c>
      <c r="AR123" t="s">
        <v>579</v>
      </c>
    </row>
    <row r="124" spans="1:44" x14ac:dyDescent="0.2">
      <c r="A124">
        <v>123</v>
      </c>
      <c r="B124" t="s">
        <v>204</v>
      </c>
      <c r="C124" t="s">
        <v>66</v>
      </c>
      <c r="D124" t="s">
        <v>67</v>
      </c>
      <c r="E124">
        <v>5</v>
      </c>
      <c r="H124" t="s">
        <v>31</v>
      </c>
      <c r="I124" s="5" t="s">
        <v>526</v>
      </c>
      <c r="J124" t="s">
        <v>30</v>
      </c>
      <c r="K124" t="s">
        <v>30</v>
      </c>
      <c r="L124">
        <v>-16.899999999999999</v>
      </c>
      <c r="M124" t="s">
        <v>39</v>
      </c>
      <c r="N124">
        <v>0.1</v>
      </c>
      <c r="O124">
        <v>-17.100000000000001</v>
      </c>
      <c r="P124">
        <v>-16.5</v>
      </c>
      <c r="R124">
        <v>13.1</v>
      </c>
      <c r="S124" t="s">
        <v>39</v>
      </c>
      <c r="T124">
        <v>0.25</v>
      </c>
      <c r="U124">
        <v>12.5</v>
      </c>
      <c r="V124">
        <v>13.7</v>
      </c>
      <c r="AA124" t="s">
        <v>133</v>
      </c>
      <c r="AB124">
        <v>2001</v>
      </c>
      <c r="AC124">
        <v>2001</v>
      </c>
      <c r="AD124" t="s">
        <v>203</v>
      </c>
      <c r="AE124" t="s">
        <v>178</v>
      </c>
      <c r="AF124" t="s">
        <v>526</v>
      </c>
      <c r="AG124" s="12">
        <v>41.2</v>
      </c>
      <c r="AH124" s="12">
        <v>42.1</v>
      </c>
      <c r="AI124" s="12">
        <v>-71</v>
      </c>
      <c r="AJ124" s="12">
        <v>-69.78</v>
      </c>
      <c r="AR124" t="s">
        <v>579</v>
      </c>
    </row>
    <row r="125" spans="1:44" x14ac:dyDescent="0.2">
      <c r="A125">
        <v>124</v>
      </c>
      <c r="B125" t="s">
        <v>204</v>
      </c>
      <c r="C125" t="s">
        <v>180</v>
      </c>
      <c r="D125" t="s">
        <v>447</v>
      </c>
      <c r="E125">
        <v>5</v>
      </c>
      <c r="H125" t="s">
        <v>31</v>
      </c>
      <c r="I125" s="5" t="s">
        <v>526</v>
      </c>
      <c r="J125" t="s">
        <v>30</v>
      </c>
      <c r="K125" t="s">
        <v>30</v>
      </c>
      <c r="L125">
        <v>-16.600000000000001</v>
      </c>
      <c r="M125" t="s">
        <v>39</v>
      </c>
      <c r="N125">
        <v>0.23</v>
      </c>
      <c r="O125">
        <v>-17.100000000000001</v>
      </c>
      <c r="P125">
        <v>-15.9</v>
      </c>
      <c r="R125">
        <v>13.6</v>
      </c>
      <c r="S125" t="s">
        <v>39</v>
      </c>
      <c r="T125">
        <v>0.48</v>
      </c>
      <c r="U125">
        <v>12.2</v>
      </c>
      <c r="V125">
        <v>15.2</v>
      </c>
      <c r="AA125" t="s">
        <v>133</v>
      </c>
      <c r="AB125">
        <v>2001</v>
      </c>
      <c r="AC125">
        <v>2001</v>
      </c>
      <c r="AD125" t="s">
        <v>203</v>
      </c>
      <c r="AE125" t="s">
        <v>178</v>
      </c>
      <c r="AF125" t="s">
        <v>526</v>
      </c>
      <c r="AG125" s="12">
        <v>41.2</v>
      </c>
      <c r="AH125" s="12">
        <v>42.1</v>
      </c>
      <c r="AI125" s="12">
        <v>-71</v>
      </c>
      <c r="AJ125" s="12">
        <v>-69.78</v>
      </c>
      <c r="AR125" t="s">
        <v>579</v>
      </c>
    </row>
    <row r="126" spans="1:44" x14ac:dyDescent="0.2">
      <c r="A126">
        <v>125</v>
      </c>
      <c r="B126" t="s">
        <v>204</v>
      </c>
      <c r="C126" t="s">
        <v>181</v>
      </c>
      <c r="D126" t="s">
        <v>173</v>
      </c>
      <c r="E126">
        <v>4</v>
      </c>
      <c r="H126" t="s">
        <v>31</v>
      </c>
      <c r="I126" s="5" t="s">
        <v>526</v>
      </c>
      <c r="J126" t="s">
        <v>30</v>
      </c>
      <c r="K126" t="s">
        <v>30</v>
      </c>
      <c r="L126">
        <v>-17.5</v>
      </c>
      <c r="M126" t="s">
        <v>39</v>
      </c>
      <c r="N126">
        <v>0.08</v>
      </c>
      <c r="O126">
        <v>-17.7</v>
      </c>
      <c r="P126">
        <v>-7.3</v>
      </c>
      <c r="R126">
        <v>15.2</v>
      </c>
      <c r="S126" t="s">
        <v>39</v>
      </c>
      <c r="T126">
        <v>0.14000000000000001</v>
      </c>
      <c r="U126">
        <v>14.8</v>
      </c>
      <c r="V126">
        <v>15.5</v>
      </c>
      <c r="AA126" t="s">
        <v>133</v>
      </c>
      <c r="AB126">
        <v>2001</v>
      </c>
      <c r="AC126">
        <v>2001</v>
      </c>
      <c r="AD126" t="s">
        <v>203</v>
      </c>
      <c r="AE126" t="s">
        <v>178</v>
      </c>
      <c r="AF126" t="s">
        <v>526</v>
      </c>
      <c r="AG126" s="12">
        <v>41.2</v>
      </c>
      <c r="AH126" s="12">
        <v>42.1</v>
      </c>
      <c r="AI126" s="12">
        <v>-71</v>
      </c>
      <c r="AJ126" s="12">
        <v>-69.78</v>
      </c>
      <c r="AR126" t="s">
        <v>579</v>
      </c>
    </row>
    <row r="127" spans="1:44" x14ac:dyDescent="0.2">
      <c r="A127">
        <v>126</v>
      </c>
      <c r="B127" t="s">
        <v>206</v>
      </c>
      <c r="C127" t="s">
        <v>66</v>
      </c>
      <c r="D127" t="s">
        <v>67</v>
      </c>
      <c r="E127">
        <v>5</v>
      </c>
      <c r="H127" t="s">
        <v>31</v>
      </c>
      <c r="I127" t="s">
        <v>508</v>
      </c>
      <c r="J127" t="s">
        <v>30</v>
      </c>
      <c r="K127" t="s">
        <v>233</v>
      </c>
      <c r="L127">
        <v>-17.2</v>
      </c>
      <c r="M127" t="s">
        <v>39</v>
      </c>
      <c r="N127">
        <v>0.7</v>
      </c>
      <c r="R127">
        <v>13.3</v>
      </c>
      <c r="S127" t="s">
        <v>39</v>
      </c>
      <c r="T127">
        <v>0.4</v>
      </c>
      <c r="AB127">
        <v>2006</v>
      </c>
      <c r="AC127">
        <v>2007</v>
      </c>
      <c r="AD127" t="s">
        <v>205</v>
      </c>
      <c r="AF127" t="s">
        <v>526</v>
      </c>
      <c r="AG127" s="12">
        <v>37.46</v>
      </c>
      <c r="AH127" s="12">
        <v>41.1</v>
      </c>
      <c r="AI127" s="12">
        <v>0</v>
      </c>
      <c r="AJ127" s="12">
        <v>2</v>
      </c>
      <c r="AR127" t="s">
        <v>579</v>
      </c>
    </row>
    <row r="128" spans="1:44" x14ac:dyDescent="0.2">
      <c r="A128">
        <v>127</v>
      </c>
      <c r="B128" t="s">
        <v>210</v>
      </c>
      <c r="C128" t="s">
        <v>207</v>
      </c>
      <c r="D128" t="s">
        <v>364</v>
      </c>
      <c r="E128">
        <v>36</v>
      </c>
      <c r="G128" t="s">
        <v>208</v>
      </c>
      <c r="H128" t="s">
        <v>64</v>
      </c>
      <c r="I128" t="s">
        <v>510</v>
      </c>
      <c r="J128" t="s">
        <v>233</v>
      </c>
      <c r="K128" t="s">
        <v>233</v>
      </c>
      <c r="L128">
        <v>-17.600000000000001</v>
      </c>
      <c r="M128" t="s">
        <v>39</v>
      </c>
      <c r="N128">
        <v>0.8</v>
      </c>
      <c r="R128">
        <v>15.4</v>
      </c>
      <c r="S128" t="s">
        <v>39</v>
      </c>
      <c r="T128">
        <v>0.8</v>
      </c>
      <c r="X128">
        <v>3.2</v>
      </c>
      <c r="Y128" t="s">
        <v>39</v>
      </c>
      <c r="Z128">
        <v>0.1</v>
      </c>
      <c r="AB128">
        <v>2006</v>
      </c>
      <c r="AC128">
        <v>2010</v>
      </c>
      <c r="AD128" t="s">
        <v>209</v>
      </c>
      <c r="AF128" t="s">
        <v>212</v>
      </c>
      <c r="AG128">
        <v>30</v>
      </c>
      <c r="AH128">
        <v>50</v>
      </c>
      <c r="AI128">
        <v>-128</v>
      </c>
      <c r="AJ128">
        <v>-116</v>
      </c>
      <c r="AR128" t="s">
        <v>579</v>
      </c>
    </row>
    <row r="129" spans="1:44" x14ac:dyDescent="0.2">
      <c r="A129">
        <v>128</v>
      </c>
      <c r="B129" t="s">
        <v>210</v>
      </c>
      <c r="C129" t="s">
        <v>207</v>
      </c>
      <c r="D129" t="s">
        <v>364</v>
      </c>
      <c r="E129">
        <v>34</v>
      </c>
      <c r="G129" t="s">
        <v>208</v>
      </c>
      <c r="H129" t="s">
        <v>174</v>
      </c>
      <c r="I129" t="s">
        <v>506</v>
      </c>
      <c r="J129" t="s">
        <v>233</v>
      </c>
      <c r="K129" t="s">
        <v>233</v>
      </c>
      <c r="L129">
        <v>-18.3</v>
      </c>
      <c r="M129" t="s">
        <v>39</v>
      </c>
      <c r="N129">
        <v>0.7</v>
      </c>
      <c r="R129">
        <v>14.5</v>
      </c>
      <c r="S129" t="s">
        <v>39</v>
      </c>
      <c r="T129">
        <v>0.7</v>
      </c>
      <c r="X129">
        <v>3.5</v>
      </c>
      <c r="Y129" t="s">
        <v>39</v>
      </c>
      <c r="Z129">
        <v>0.2</v>
      </c>
      <c r="AB129">
        <v>2006</v>
      </c>
      <c r="AC129">
        <v>2010</v>
      </c>
      <c r="AD129" t="s">
        <v>209</v>
      </c>
      <c r="AF129" t="s">
        <v>212</v>
      </c>
      <c r="AG129">
        <v>30</v>
      </c>
      <c r="AH129">
        <v>50</v>
      </c>
      <c r="AI129">
        <v>-128</v>
      </c>
      <c r="AJ129">
        <v>-116</v>
      </c>
      <c r="AR129" t="s">
        <v>579</v>
      </c>
    </row>
    <row r="130" spans="1:44" x14ac:dyDescent="0.2">
      <c r="A130">
        <v>129</v>
      </c>
      <c r="B130" t="s">
        <v>210</v>
      </c>
      <c r="C130" t="s">
        <v>207</v>
      </c>
      <c r="D130" t="s">
        <v>364</v>
      </c>
      <c r="E130">
        <v>31</v>
      </c>
      <c r="G130" t="s">
        <v>208</v>
      </c>
      <c r="H130" t="s">
        <v>153</v>
      </c>
      <c r="I130" s="5" t="s">
        <v>526</v>
      </c>
      <c r="J130" t="s">
        <v>30</v>
      </c>
      <c r="K130" t="s">
        <v>30</v>
      </c>
      <c r="L130">
        <v>-0.9</v>
      </c>
      <c r="M130" t="s">
        <v>39</v>
      </c>
      <c r="N130">
        <v>0.7</v>
      </c>
      <c r="R130">
        <v>14.7</v>
      </c>
      <c r="S130" t="s">
        <v>39</v>
      </c>
      <c r="T130">
        <v>1.1000000000000001</v>
      </c>
      <c r="X130">
        <v>3.1</v>
      </c>
      <c r="Y130" t="s">
        <v>39</v>
      </c>
      <c r="Z130">
        <v>0</v>
      </c>
      <c r="AB130">
        <v>2006</v>
      </c>
      <c r="AC130">
        <v>2010</v>
      </c>
      <c r="AD130" t="s">
        <v>209</v>
      </c>
      <c r="AF130" t="s">
        <v>212</v>
      </c>
      <c r="AG130">
        <v>30</v>
      </c>
      <c r="AH130">
        <v>50</v>
      </c>
      <c r="AI130">
        <v>-128</v>
      </c>
      <c r="AJ130">
        <v>-116</v>
      </c>
      <c r="AR130" t="s">
        <v>579</v>
      </c>
    </row>
    <row r="131" spans="1:44" x14ac:dyDescent="0.2">
      <c r="A131">
        <v>130</v>
      </c>
      <c r="B131" t="s">
        <v>213</v>
      </c>
      <c r="C131" t="s">
        <v>85</v>
      </c>
      <c r="D131" t="s">
        <v>90</v>
      </c>
      <c r="E131">
        <v>39</v>
      </c>
      <c r="F131">
        <f>29/39</f>
        <v>0.74358974358974361</v>
      </c>
      <c r="H131" t="s">
        <v>64</v>
      </c>
      <c r="I131" t="s">
        <v>508</v>
      </c>
      <c r="J131" t="s">
        <v>30</v>
      </c>
      <c r="K131" t="s">
        <v>234</v>
      </c>
      <c r="L131">
        <v>-16.149999999999999</v>
      </c>
      <c r="M131" t="s">
        <v>39</v>
      </c>
      <c r="N131">
        <v>0.09</v>
      </c>
      <c r="R131">
        <v>16.11</v>
      </c>
      <c r="S131" t="s">
        <v>39</v>
      </c>
      <c r="T131">
        <v>0.14000000000000001</v>
      </c>
      <c r="X131">
        <v>2.74</v>
      </c>
      <c r="Y131" t="s">
        <v>39</v>
      </c>
      <c r="Z131">
        <v>0.02</v>
      </c>
      <c r="AA131" t="s">
        <v>91</v>
      </c>
      <c r="AB131">
        <v>2008</v>
      </c>
      <c r="AC131">
        <v>2008</v>
      </c>
      <c r="AD131" t="s">
        <v>211</v>
      </c>
      <c r="AF131" t="s">
        <v>212</v>
      </c>
      <c r="AG131">
        <v>51</v>
      </c>
      <c r="AH131">
        <v>55</v>
      </c>
      <c r="AI131">
        <v>0</v>
      </c>
      <c r="AJ131">
        <v>5</v>
      </c>
      <c r="AK131" t="s">
        <v>21</v>
      </c>
      <c r="AL131">
        <v>50.5</v>
      </c>
      <c r="AM131" t="s">
        <v>39</v>
      </c>
      <c r="AN131">
        <v>1.4</v>
      </c>
      <c r="AR131" t="s">
        <v>579</v>
      </c>
    </row>
    <row r="132" spans="1:44" x14ac:dyDescent="0.2">
      <c r="A132">
        <v>131</v>
      </c>
      <c r="B132" t="s">
        <v>213</v>
      </c>
      <c r="C132" t="s">
        <v>85</v>
      </c>
      <c r="D132" t="s">
        <v>90</v>
      </c>
      <c r="E132">
        <v>39</v>
      </c>
      <c r="F132">
        <f>29/39</f>
        <v>0.74358974358974361</v>
      </c>
      <c r="H132" t="s">
        <v>170</v>
      </c>
      <c r="I132" s="5" t="s">
        <v>526</v>
      </c>
      <c r="J132" t="s">
        <v>30</v>
      </c>
      <c r="K132" t="s">
        <v>30</v>
      </c>
      <c r="L132">
        <v>-15.47</v>
      </c>
      <c r="M132" t="s">
        <v>39</v>
      </c>
      <c r="N132">
        <v>0.18</v>
      </c>
      <c r="R132">
        <v>14.87</v>
      </c>
      <c r="S132" t="s">
        <v>39</v>
      </c>
      <c r="T132">
        <v>0.15</v>
      </c>
      <c r="X132">
        <v>1.48</v>
      </c>
      <c r="Y132" t="s">
        <v>39</v>
      </c>
      <c r="Z132">
        <v>0.06</v>
      </c>
      <c r="AA132" t="s">
        <v>91</v>
      </c>
      <c r="AB132">
        <v>2008</v>
      </c>
      <c r="AC132">
        <v>2008</v>
      </c>
      <c r="AD132" t="s">
        <v>211</v>
      </c>
      <c r="AF132" t="s">
        <v>212</v>
      </c>
      <c r="AG132">
        <v>51</v>
      </c>
      <c r="AH132">
        <v>55</v>
      </c>
      <c r="AI132">
        <v>0</v>
      </c>
      <c r="AJ132">
        <v>5</v>
      </c>
      <c r="AK132" t="s">
        <v>21</v>
      </c>
      <c r="AL132">
        <v>50.5</v>
      </c>
      <c r="AM132" t="s">
        <v>39</v>
      </c>
      <c r="AN132">
        <v>1.4</v>
      </c>
      <c r="AR132" t="s">
        <v>579</v>
      </c>
    </row>
    <row r="133" spans="1:44" x14ac:dyDescent="0.2">
      <c r="A133">
        <v>132</v>
      </c>
      <c r="B133" t="s">
        <v>224</v>
      </c>
      <c r="C133" t="s">
        <v>184</v>
      </c>
      <c r="D133" t="s">
        <v>448</v>
      </c>
      <c r="E133">
        <v>3</v>
      </c>
      <c r="H133" t="s">
        <v>64</v>
      </c>
      <c r="I133" t="s">
        <v>508</v>
      </c>
      <c r="J133" t="s">
        <v>30</v>
      </c>
      <c r="K133" t="s">
        <v>233</v>
      </c>
      <c r="R133">
        <v>13.8</v>
      </c>
      <c r="S133" t="s">
        <v>39</v>
      </c>
      <c r="T133">
        <v>1.3</v>
      </c>
      <c r="AA133" t="s">
        <v>223</v>
      </c>
      <c r="AB133">
        <v>2005</v>
      </c>
      <c r="AC133">
        <v>2012</v>
      </c>
      <c r="AD133" t="s">
        <v>222</v>
      </c>
      <c r="AE133" t="s">
        <v>225</v>
      </c>
      <c r="AF133" t="s">
        <v>526</v>
      </c>
      <c r="AG133" s="12">
        <v>25</v>
      </c>
      <c r="AH133" s="12">
        <v>30</v>
      </c>
      <c r="AI133" s="12">
        <v>-92</v>
      </c>
      <c r="AJ133" s="12">
        <v>-82</v>
      </c>
      <c r="AR133" t="s">
        <v>579</v>
      </c>
    </row>
    <row r="134" spans="1:44" x14ac:dyDescent="0.2">
      <c r="A134">
        <v>133</v>
      </c>
      <c r="B134" t="s">
        <v>224</v>
      </c>
      <c r="C134" t="s">
        <v>365</v>
      </c>
      <c r="D134" t="s">
        <v>214</v>
      </c>
      <c r="E134">
        <v>4</v>
      </c>
      <c r="H134" t="s">
        <v>64</v>
      </c>
      <c r="I134" t="s">
        <v>508</v>
      </c>
      <c r="J134" t="s">
        <v>30</v>
      </c>
      <c r="K134" t="s">
        <v>233</v>
      </c>
      <c r="R134">
        <v>11.8</v>
      </c>
      <c r="S134" t="s">
        <v>39</v>
      </c>
      <c r="T134">
        <v>0.1</v>
      </c>
      <c r="AA134" t="s">
        <v>223</v>
      </c>
      <c r="AB134">
        <v>2005</v>
      </c>
      <c r="AC134">
        <v>2012</v>
      </c>
      <c r="AD134" t="s">
        <v>222</v>
      </c>
      <c r="AE134" t="s">
        <v>225</v>
      </c>
      <c r="AF134" t="s">
        <v>526</v>
      </c>
      <c r="AG134" s="12">
        <v>25</v>
      </c>
      <c r="AH134" s="12">
        <v>30</v>
      </c>
      <c r="AI134" s="12">
        <v>-92</v>
      </c>
      <c r="AJ134" s="12">
        <v>-82</v>
      </c>
      <c r="AR134" t="s">
        <v>579</v>
      </c>
    </row>
    <row r="135" spans="1:44" x14ac:dyDescent="0.2">
      <c r="A135">
        <v>134</v>
      </c>
      <c r="B135" t="s">
        <v>224</v>
      </c>
      <c r="C135" t="s">
        <v>366</v>
      </c>
      <c r="D135" s="12" t="s">
        <v>215</v>
      </c>
      <c r="E135">
        <v>30</v>
      </c>
      <c r="H135" t="s">
        <v>64</v>
      </c>
      <c r="I135" t="s">
        <v>508</v>
      </c>
      <c r="J135" t="s">
        <v>30</v>
      </c>
      <c r="K135" t="s">
        <v>233</v>
      </c>
      <c r="R135">
        <v>15</v>
      </c>
      <c r="S135" t="s">
        <v>39</v>
      </c>
      <c r="T135">
        <v>0.9</v>
      </c>
      <c r="AA135" t="s">
        <v>223</v>
      </c>
      <c r="AB135">
        <v>2005</v>
      </c>
      <c r="AC135">
        <v>2012</v>
      </c>
      <c r="AD135" t="s">
        <v>222</v>
      </c>
      <c r="AE135" t="s">
        <v>225</v>
      </c>
      <c r="AF135" t="s">
        <v>526</v>
      </c>
      <c r="AG135" s="12">
        <v>25</v>
      </c>
      <c r="AH135" s="12">
        <v>30</v>
      </c>
      <c r="AI135" s="12">
        <v>-92</v>
      </c>
      <c r="AJ135" s="12">
        <v>-82</v>
      </c>
      <c r="AR135" t="s">
        <v>579</v>
      </c>
    </row>
    <row r="136" spans="1:44" x14ac:dyDescent="0.2">
      <c r="A136">
        <v>135</v>
      </c>
      <c r="B136" t="s">
        <v>224</v>
      </c>
      <c r="C136" t="s">
        <v>368</v>
      </c>
      <c r="D136" t="s">
        <v>216</v>
      </c>
      <c r="E136">
        <v>35</v>
      </c>
      <c r="H136" t="s">
        <v>64</v>
      </c>
      <c r="I136" t="s">
        <v>508</v>
      </c>
      <c r="J136" t="s">
        <v>30</v>
      </c>
      <c r="K136" t="s">
        <v>233</v>
      </c>
      <c r="R136">
        <v>13.3</v>
      </c>
      <c r="S136" t="s">
        <v>39</v>
      </c>
      <c r="T136">
        <v>0.8</v>
      </c>
      <c r="AA136" t="s">
        <v>223</v>
      </c>
      <c r="AB136">
        <v>2005</v>
      </c>
      <c r="AC136">
        <v>2012</v>
      </c>
      <c r="AD136" t="s">
        <v>222</v>
      </c>
      <c r="AE136" t="s">
        <v>225</v>
      </c>
      <c r="AF136" t="s">
        <v>526</v>
      </c>
      <c r="AG136" s="12">
        <v>25</v>
      </c>
      <c r="AH136" s="12">
        <v>30</v>
      </c>
      <c r="AI136" s="12">
        <v>-92</v>
      </c>
      <c r="AJ136" s="12">
        <v>-82</v>
      </c>
      <c r="AR136" t="s">
        <v>579</v>
      </c>
    </row>
    <row r="137" spans="1:44" x14ac:dyDescent="0.2">
      <c r="A137">
        <v>136</v>
      </c>
      <c r="B137" t="s">
        <v>224</v>
      </c>
      <c r="C137" t="s">
        <v>372</v>
      </c>
      <c r="D137" t="s">
        <v>217</v>
      </c>
      <c r="E137">
        <v>10</v>
      </c>
      <c r="H137" t="s">
        <v>64</v>
      </c>
      <c r="I137" t="s">
        <v>508</v>
      </c>
      <c r="J137" t="s">
        <v>30</v>
      </c>
      <c r="K137" t="s">
        <v>233</v>
      </c>
      <c r="R137">
        <v>12.3</v>
      </c>
      <c r="S137" t="s">
        <v>39</v>
      </c>
      <c r="T137">
        <v>0.8</v>
      </c>
      <c r="AA137" t="s">
        <v>223</v>
      </c>
      <c r="AB137">
        <v>2005</v>
      </c>
      <c r="AC137">
        <v>2012</v>
      </c>
      <c r="AD137" t="s">
        <v>222</v>
      </c>
      <c r="AE137" t="s">
        <v>225</v>
      </c>
      <c r="AF137" t="s">
        <v>526</v>
      </c>
      <c r="AG137" s="12">
        <v>25</v>
      </c>
      <c r="AH137" s="12">
        <v>30</v>
      </c>
      <c r="AI137" s="12">
        <v>-92</v>
      </c>
      <c r="AJ137" s="12">
        <v>-82</v>
      </c>
      <c r="AR137" t="s">
        <v>579</v>
      </c>
    </row>
    <row r="138" spans="1:44" x14ac:dyDescent="0.2">
      <c r="A138">
        <v>137</v>
      </c>
      <c r="B138" t="s">
        <v>224</v>
      </c>
      <c r="C138" t="s">
        <v>102</v>
      </c>
      <c r="D138" t="s">
        <v>103</v>
      </c>
      <c r="E138">
        <v>8</v>
      </c>
      <c r="H138" t="s">
        <v>64</v>
      </c>
      <c r="I138" t="s">
        <v>508</v>
      </c>
      <c r="J138" t="s">
        <v>30</v>
      </c>
      <c r="K138" t="s">
        <v>233</v>
      </c>
      <c r="R138">
        <v>12.5</v>
      </c>
      <c r="S138" t="s">
        <v>39</v>
      </c>
      <c r="T138">
        <v>0.9</v>
      </c>
      <c r="AA138" t="s">
        <v>223</v>
      </c>
      <c r="AB138">
        <v>2005</v>
      </c>
      <c r="AC138">
        <v>2012</v>
      </c>
      <c r="AD138" t="s">
        <v>222</v>
      </c>
      <c r="AE138" t="s">
        <v>225</v>
      </c>
      <c r="AF138" t="s">
        <v>526</v>
      </c>
      <c r="AG138" s="12">
        <v>25</v>
      </c>
      <c r="AH138" s="12">
        <v>30</v>
      </c>
      <c r="AI138" s="12">
        <v>-92</v>
      </c>
      <c r="AJ138" s="12">
        <v>-82</v>
      </c>
      <c r="AR138" t="s">
        <v>579</v>
      </c>
    </row>
    <row r="139" spans="1:44" x14ac:dyDescent="0.2">
      <c r="A139">
        <v>138</v>
      </c>
      <c r="B139" t="s">
        <v>224</v>
      </c>
      <c r="C139" t="s">
        <v>374</v>
      </c>
      <c r="D139" t="s">
        <v>218</v>
      </c>
      <c r="E139">
        <v>10</v>
      </c>
      <c r="H139" t="s">
        <v>64</v>
      </c>
      <c r="I139" t="s">
        <v>508</v>
      </c>
      <c r="J139" t="s">
        <v>30</v>
      </c>
      <c r="K139" t="s">
        <v>233</v>
      </c>
      <c r="R139">
        <v>13.8</v>
      </c>
      <c r="S139" t="s">
        <v>39</v>
      </c>
      <c r="T139">
        <v>0.7</v>
      </c>
      <c r="AA139" t="s">
        <v>223</v>
      </c>
      <c r="AB139">
        <v>2005</v>
      </c>
      <c r="AC139">
        <v>2012</v>
      </c>
      <c r="AD139" t="s">
        <v>222</v>
      </c>
      <c r="AE139" t="s">
        <v>225</v>
      </c>
      <c r="AF139" t="s">
        <v>526</v>
      </c>
      <c r="AG139" s="12">
        <v>25</v>
      </c>
      <c r="AH139" s="12">
        <v>30</v>
      </c>
      <c r="AI139" s="12">
        <v>-92</v>
      </c>
      <c r="AJ139" s="12">
        <v>-82</v>
      </c>
      <c r="AR139" t="s">
        <v>579</v>
      </c>
    </row>
    <row r="140" spans="1:44" x14ac:dyDescent="0.2">
      <c r="A140">
        <v>139</v>
      </c>
      <c r="B140" t="s">
        <v>224</v>
      </c>
      <c r="C140" t="s">
        <v>378</v>
      </c>
      <c r="D140" t="s">
        <v>219</v>
      </c>
      <c r="E140">
        <v>6</v>
      </c>
      <c r="H140" t="s">
        <v>64</v>
      </c>
      <c r="I140" t="s">
        <v>508</v>
      </c>
      <c r="J140" t="s">
        <v>30</v>
      </c>
      <c r="K140" t="s">
        <v>233</v>
      </c>
      <c r="R140">
        <v>13.4</v>
      </c>
      <c r="S140" t="s">
        <v>39</v>
      </c>
      <c r="T140">
        <v>0.9</v>
      </c>
      <c r="AA140" t="s">
        <v>223</v>
      </c>
      <c r="AB140">
        <v>2005</v>
      </c>
      <c r="AC140">
        <v>2012</v>
      </c>
      <c r="AD140" t="s">
        <v>222</v>
      </c>
      <c r="AE140" t="s">
        <v>225</v>
      </c>
      <c r="AF140" t="s">
        <v>526</v>
      </c>
      <c r="AG140" s="12">
        <v>25</v>
      </c>
      <c r="AH140" s="12">
        <v>30</v>
      </c>
      <c r="AI140" s="12">
        <v>-92</v>
      </c>
      <c r="AJ140" s="12">
        <v>-82</v>
      </c>
      <c r="AR140" t="s">
        <v>579</v>
      </c>
    </row>
    <row r="141" spans="1:44" x14ac:dyDescent="0.2">
      <c r="A141">
        <v>140</v>
      </c>
      <c r="B141" t="s">
        <v>224</v>
      </c>
      <c r="C141" t="s">
        <v>382</v>
      </c>
      <c r="D141" t="s">
        <v>220</v>
      </c>
      <c r="E141">
        <v>27</v>
      </c>
      <c r="H141" t="s">
        <v>64</v>
      </c>
      <c r="I141" t="s">
        <v>508</v>
      </c>
      <c r="J141" t="s">
        <v>30</v>
      </c>
      <c r="K141" t="s">
        <v>233</v>
      </c>
      <c r="R141">
        <v>13</v>
      </c>
      <c r="S141" t="s">
        <v>39</v>
      </c>
      <c r="T141">
        <v>0.6</v>
      </c>
      <c r="AA141" t="s">
        <v>223</v>
      </c>
      <c r="AB141">
        <v>2005</v>
      </c>
      <c r="AC141">
        <v>2012</v>
      </c>
      <c r="AD141" t="s">
        <v>222</v>
      </c>
      <c r="AE141" t="s">
        <v>225</v>
      </c>
      <c r="AF141" t="s">
        <v>526</v>
      </c>
      <c r="AG141" s="12">
        <v>25</v>
      </c>
      <c r="AH141" s="12">
        <v>30</v>
      </c>
      <c r="AI141" s="12">
        <v>-92</v>
      </c>
      <c r="AJ141" s="12">
        <v>-82</v>
      </c>
      <c r="AR141" t="s">
        <v>579</v>
      </c>
    </row>
    <row r="142" spans="1:44" x14ac:dyDescent="0.2">
      <c r="A142">
        <v>141</v>
      </c>
      <c r="B142" t="s">
        <v>224</v>
      </c>
      <c r="C142" t="s">
        <v>600</v>
      </c>
      <c r="D142" t="s">
        <v>221</v>
      </c>
      <c r="E142">
        <v>32</v>
      </c>
      <c r="H142" t="s">
        <v>64</v>
      </c>
      <c r="I142" t="s">
        <v>508</v>
      </c>
      <c r="J142" t="s">
        <v>30</v>
      </c>
      <c r="K142" t="s">
        <v>233</v>
      </c>
      <c r="R142">
        <v>12.8</v>
      </c>
      <c r="S142" t="s">
        <v>39</v>
      </c>
      <c r="T142">
        <v>0.4</v>
      </c>
      <c r="AA142" t="s">
        <v>223</v>
      </c>
      <c r="AB142">
        <v>2005</v>
      </c>
      <c r="AC142">
        <v>2012</v>
      </c>
      <c r="AD142" t="s">
        <v>222</v>
      </c>
      <c r="AE142" t="s">
        <v>225</v>
      </c>
      <c r="AF142" t="s">
        <v>526</v>
      </c>
      <c r="AG142" s="12">
        <v>25</v>
      </c>
      <c r="AH142" s="12">
        <v>30</v>
      </c>
      <c r="AI142" s="12">
        <v>-92</v>
      </c>
      <c r="AJ142" s="12">
        <v>-82</v>
      </c>
      <c r="AR142" t="s">
        <v>579</v>
      </c>
    </row>
    <row r="143" spans="1:44" x14ac:dyDescent="0.2">
      <c r="A143">
        <v>142</v>
      </c>
      <c r="B143" t="s">
        <v>236</v>
      </c>
      <c r="C143" t="s">
        <v>380</v>
      </c>
      <c r="D143" t="s">
        <v>235</v>
      </c>
      <c r="E143">
        <v>54</v>
      </c>
      <c r="H143" t="s">
        <v>31</v>
      </c>
      <c r="I143" s="5" t="s">
        <v>526</v>
      </c>
      <c r="J143" t="s">
        <v>30</v>
      </c>
      <c r="K143" t="s">
        <v>494</v>
      </c>
      <c r="L143">
        <v>-21.1</v>
      </c>
      <c r="M143" t="s">
        <v>40</v>
      </c>
      <c r="N143">
        <v>0</v>
      </c>
      <c r="O143">
        <v>-21.9</v>
      </c>
      <c r="P143">
        <v>-20.3</v>
      </c>
      <c r="R143">
        <v>13.7</v>
      </c>
      <c r="S143" t="s">
        <v>40</v>
      </c>
      <c r="T143">
        <v>0.1</v>
      </c>
      <c r="U143">
        <v>11.6</v>
      </c>
      <c r="V143">
        <v>15.5</v>
      </c>
      <c r="AA143" t="s">
        <v>226</v>
      </c>
      <c r="AB143">
        <v>2007</v>
      </c>
      <c r="AC143">
        <v>2007</v>
      </c>
      <c r="AD143" t="s">
        <v>229</v>
      </c>
      <c r="AF143" t="s">
        <v>212</v>
      </c>
      <c r="AG143">
        <v>54</v>
      </c>
      <c r="AH143">
        <v>65</v>
      </c>
      <c r="AI143">
        <v>170</v>
      </c>
      <c r="AJ143">
        <v>-170</v>
      </c>
      <c r="AK143" t="s">
        <v>21</v>
      </c>
      <c r="AL143">
        <v>158.19999999999999</v>
      </c>
      <c r="AM143" t="s">
        <v>40</v>
      </c>
      <c r="AN143">
        <v>5.6</v>
      </c>
      <c r="AO143">
        <v>54</v>
      </c>
      <c r="AP143">
        <v>277</v>
      </c>
      <c r="AR143" t="s">
        <v>579</v>
      </c>
    </row>
    <row r="144" spans="1:44" x14ac:dyDescent="0.2">
      <c r="A144">
        <v>143</v>
      </c>
      <c r="B144" t="s">
        <v>236</v>
      </c>
      <c r="C144" t="s">
        <v>380</v>
      </c>
      <c r="D144" t="s">
        <v>235</v>
      </c>
      <c r="E144">
        <v>41</v>
      </c>
      <c r="H144" t="s">
        <v>31</v>
      </c>
      <c r="I144" s="5" t="s">
        <v>526</v>
      </c>
      <c r="J144" t="s">
        <v>30</v>
      </c>
      <c r="K144" t="s">
        <v>494</v>
      </c>
      <c r="L144">
        <v>-21.1</v>
      </c>
      <c r="M144" t="s">
        <v>40</v>
      </c>
      <c r="N144">
        <v>0</v>
      </c>
      <c r="O144">
        <v>-21.8</v>
      </c>
      <c r="P144">
        <v>-20.5</v>
      </c>
      <c r="R144">
        <v>13.7</v>
      </c>
      <c r="S144" t="s">
        <v>40</v>
      </c>
      <c r="T144">
        <v>0.2</v>
      </c>
      <c r="U144">
        <v>11.3</v>
      </c>
      <c r="V144">
        <v>16.3</v>
      </c>
      <c r="AA144" t="s">
        <v>226</v>
      </c>
      <c r="AB144">
        <v>2007</v>
      </c>
      <c r="AC144">
        <v>2007</v>
      </c>
      <c r="AD144" t="s">
        <v>230</v>
      </c>
      <c r="AF144" t="s">
        <v>212</v>
      </c>
      <c r="AG144">
        <v>55</v>
      </c>
      <c r="AH144">
        <v>60</v>
      </c>
      <c r="AI144">
        <v>-170</v>
      </c>
      <c r="AJ144">
        <v>-160</v>
      </c>
      <c r="AK144" t="s">
        <v>21</v>
      </c>
      <c r="AL144">
        <v>141.9</v>
      </c>
      <c r="AM144" t="s">
        <v>40</v>
      </c>
      <c r="AN144">
        <v>4.5</v>
      </c>
      <c r="AO144">
        <v>92</v>
      </c>
      <c r="AP144">
        <v>205</v>
      </c>
      <c r="AR144" t="s">
        <v>579</v>
      </c>
    </row>
    <row r="145" spans="1:44" x14ac:dyDescent="0.2">
      <c r="A145">
        <v>144</v>
      </c>
      <c r="B145" t="s">
        <v>236</v>
      </c>
      <c r="C145" t="s">
        <v>380</v>
      </c>
      <c r="D145" t="s">
        <v>235</v>
      </c>
      <c r="E145">
        <v>50</v>
      </c>
      <c r="H145" t="s">
        <v>31</v>
      </c>
      <c r="I145" s="5" t="s">
        <v>526</v>
      </c>
      <c r="J145" t="s">
        <v>30</v>
      </c>
      <c r="K145" t="s">
        <v>494</v>
      </c>
      <c r="L145">
        <v>-21.1</v>
      </c>
      <c r="M145" t="s">
        <v>40</v>
      </c>
      <c r="N145">
        <v>0.1</v>
      </c>
      <c r="O145">
        <v>-22.4</v>
      </c>
      <c r="P145">
        <v>-19</v>
      </c>
      <c r="R145">
        <v>12.7</v>
      </c>
      <c r="S145" t="s">
        <v>40</v>
      </c>
      <c r="T145">
        <v>0.1</v>
      </c>
      <c r="U145">
        <v>11.1</v>
      </c>
      <c r="V145">
        <v>14.7</v>
      </c>
      <c r="AA145" t="s">
        <v>227</v>
      </c>
      <c r="AB145">
        <v>2007</v>
      </c>
      <c r="AC145">
        <v>2007</v>
      </c>
      <c r="AD145" t="s">
        <v>230</v>
      </c>
      <c r="AF145" t="s">
        <v>212</v>
      </c>
      <c r="AG145">
        <v>55</v>
      </c>
      <c r="AH145">
        <v>60</v>
      </c>
      <c r="AI145">
        <v>-170</v>
      </c>
      <c r="AJ145">
        <v>-160</v>
      </c>
      <c r="AK145" t="s">
        <v>21</v>
      </c>
      <c r="AL145">
        <v>122.7</v>
      </c>
      <c r="AM145" t="s">
        <v>40</v>
      </c>
      <c r="AN145">
        <v>5.0999999999999996</v>
      </c>
      <c r="AO145">
        <v>59</v>
      </c>
      <c r="AP145">
        <v>220</v>
      </c>
      <c r="AR145" t="s">
        <v>579</v>
      </c>
    </row>
    <row r="146" spans="1:44" x14ac:dyDescent="0.2">
      <c r="A146">
        <v>145</v>
      </c>
      <c r="B146" t="s">
        <v>236</v>
      </c>
      <c r="C146" t="s">
        <v>380</v>
      </c>
      <c r="D146" t="s">
        <v>235</v>
      </c>
      <c r="E146">
        <v>11</v>
      </c>
      <c r="H146" t="s">
        <v>31</v>
      </c>
      <c r="I146" s="5" t="s">
        <v>526</v>
      </c>
      <c r="J146" t="s">
        <v>30</v>
      </c>
      <c r="K146" t="s">
        <v>494</v>
      </c>
      <c r="L146">
        <v>-20</v>
      </c>
      <c r="M146" t="s">
        <v>40</v>
      </c>
      <c r="N146">
        <v>0.2</v>
      </c>
      <c r="O146">
        <v>-20.7</v>
      </c>
      <c r="P146">
        <v>-18.5</v>
      </c>
      <c r="R146">
        <v>15.3</v>
      </c>
      <c r="S146" t="s">
        <v>40</v>
      </c>
      <c r="T146">
        <v>0.5</v>
      </c>
      <c r="U146">
        <v>12.8</v>
      </c>
      <c r="V146">
        <v>18.600000000000001</v>
      </c>
      <c r="AA146" t="s">
        <v>228</v>
      </c>
      <c r="AB146">
        <v>2007</v>
      </c>
      <c r="AC146">
        <v>2007</v>
      </c>
      <c r="AD146" t="s">
        <v>231</v>
      </c>
      <c r="AF146" t="s">
        <v>212</v>
      </c>
      <c r="AG146">
        <v>52</v>
      </c>
      <c r="AH146">
        <v>60</v>
      </c>
      <c r="AI146">
        <v>-170</v>
      </c>
      <c r="AJ146">
        <v>-145</v>
      </c>
      <c r="AK146" t="s">
        <v>21</v>
      </c>
      <c r="AL146">
        <v>204.5</v>
      </c>
      <c r="AM146" t="s">
        <v>40</v>
      </c>
      <c r="AN146">
        <v>13.6</v>
      </c>
      <c r="AO146">
        <v>141</v>
      </c>
      <c r="AP146">
        <v>277</v>
      </c>
      <c r="AR146" t="s">
        <v>579</v>
      </c>
    </row>
    <row r="147" spans="1:44" x14ac:dyDescent="0.2">
      <c r="A147">
        <v>146</v>
      </c>
      <c r="B147" t="s">
        <v>236</v>
      </c>
      <c r="C147" t="s">
        <v>380</v>
      </c>
      <c r="D147" t="s">
        <v>235</v>
      </c>
      <c r="E147">
        <v>4</v>
      </c>
      <c r="H147" t="s">
        <v>31</v>
      </c>
      <c r="I147" s="5" t="s">
        <v>526</v>
      </c>
      <c r="J147" t="s">
        <v>30</v>
      </c>
      <c r="K147" t="s">
        <v>494</v>
      </c>
      <c r="L147">
        <v>-19.5</v>
      </c>
      <c r="M147" t="s">
        <v>40</v>
      </c>
      <c r="N147">
        <v>0.3</v>
      </c>
      <c r="O147">
        <v>-20.100000000000001</v>
      </c>
      <c r="P147">
        <v>-19</v>
      </c>
      <c r="R147">
        <v>14.8</v>
      </c>
      <c r="S147" t="s">
        <v>40</v>
      </c>
      <c r="T147">
        <v>0.2</v>
      </c>
      <c r="U147">
        <v>14.2</v>
      </c>
      <c r="V147">
        <v>15.3</v>
      </c>
      <c r="AA147" t="s">
        <v>177</v>
      </c>
      <c r="AB147">
        <v>2006</v>
      </c>
      <c r="AC147">
        <v>2006</v>
      </c>
      <c r="AD147" t="s">
        <v>232</v>
      </c>
      <c r="AF147" t="s">
        <v>212</v>
      </c>
      <c r="AG147">
        <v>55</v>
      </c>
      <c r="AH147">
        <v>60</v>
      </c>
      <c r="AI147">
        <v>-140</v>
      </c>
      <c r="AJ147">
        <v>-130</v>
      </c>
      <c r="AK147" t="s">
        <v>21</v>
      </c>
      <c r="AL147">
        <v>206</v>
      </c>
      <c r="AM147" t="s">
        <v>40</v>
      </c>
      <c r="AN147">
        <v>15.4</v>
      </c>
      <c r="AO147">
        <v>180.5</v>
      </c>
      <c r="AP147">
        <v>250</v>
      </c>
      <c r="AR147" t="s">
        <v>579</v>
      </c>
    </row>
    <row r="148" spans="1:44" x14ac:dyDescent="0.2">
      <c r="A148">
        <v>147</v>
      </c>
      <c r="B148" t="s">
        <v>238</v>
      </c>
      <c r="C148" t="s">
        <v>97</v>
      </c>
      <c r="D148" t="s">
        <v>62</v>
      </c>
      <c r="E148">
        <v>1</v>
      </c>
      <c r="G148" t="s">
        <v>118</v>
      </c>
      <c r="H148" t="s">
        <v>31</v>
      </c>
      <c r="I148" s="5" t="s">
        <v>526</v>
      </c>
      <c r="J148" t="s">
        <v>30</v>
      </c>
      <c r="K148" t="s">
        <v>30</v>
      </c>
      <c r="L148">
        <v>-15.9</v>
      </c>
      <c r="R148">
        <v>13.6</v>
      </c>
      <c r="AD148" t="s">
        <v>237</v>
      </c>
      <c r="AF148" t="s">
        <v>212</v>
      </c>
      <c r="AG148">
        <f>21+25/60</f>
        <v>21.416666666666668</v>
      </c>
      <c r="AH148">
        <f>21+31/60</f>
        <v>21.516666666666666</v>
      </c>
      <c r="AI148">
        <f>-157-51/60</f>
        <v>-157.85</v>
      </c>
      <c r="AJ148">
        <f>-157-45/60</f>
        <v>-157.75</v>
      </c>
      <c r="AK148" t="s">
        <v>108</v>
      </c>
      <c r="AL148">
        <v>36</v>
      </c>
      <c r="AR148" t="s">
        <v>579</v>
      </c>
    </row>
    <row r="149" spans="1:44" x14ac:dyDescent="0.2">
      <c r="A149">
        <v>148</v>
      </c>
      <c r="B149" t="s">
        <v>238</v>
      </c>
      <c r="C149" t="s">
        <v>97</v>
      </c>
      <c r="D149" t="s">
        <v>62</v>
      </c>
      <c r="E149">
        <v>1</v>
      </c>
      <c r="G149" t="s">
        <v>118</v>
      </c>
      <c r="H149" t="s">
        <v>31</v>
      </c>
      <c r="I149" s="5" t="s">
        <v>526</v>
      </c>
      <c r="J149" t="s">
        <v>30</v>
      </c>
      <c r="K149" t="s">
        <v>30</v>
      </c>
      <c r="L149">
        <v>-15.9</v>
      </c>
      <c r="R149">
        <v>12.3</v>
      </c>
      <c r="AD149" t="s">
        <v>237</v>
      </c>
      <c r="AF149" t="s">
        <v>212</v>
      </c>
      <c r="AG149">
        <f>21+25/60</f>
        <v>21.416666666666668</v>
      </c>
      <c r="AH149">
        <f>21+31/60</f>
        <v>21.516666666666666</v>
      </c>
      <c r="AI149">
        <f>-157-51/60</f>
        <v>-157.85</v>
      </c>
      <c r="AJ149">
        <f>-157-45/60</f>
        <v>-157.75</v>
      </c>
      <c r="AK149" t="s">
        <v>108</v>
      </c>
      <c r="AL149">
        <v>37.5</v>
      </c>
      <c r="AR149" t="s">
        <v>579</v>
      </c>
    </row>
    <row r="150" spans="1:44" x14ac:dyDescent="0.2">
      <c r="A150">
        <v>149</v>
      </c>
      <c r="B150" t="s">
        <v>238</v>
      </c>
      <c r="C150" t="s">
        <v>97</v>
      </c>
      <c r="D150" t="s">
        <v>62</v>
      </c>
      <c r="E150">
        <v>1</v>
      </c>
      <c r="G150" t="s">
        <v>118</v>
      </c>
      <c r="H150" t="s">
        <v>31</v>
      </c>
      <c r="I150" s="5" t="s">
        <v>526</v>
      </c>
      <c r="J150" t="s">
        <v>30</v>
      </c>
      <c r="K150" t="s">
        <v>30</v>
      </c>
      <c r="L150">
        <v>-16.7</v>
      </c>
      <c r="R150">
        <v>13</v>
      </c>
      <c r="AD150" t="s">
        <v>237</v>
      </c>
      <c r="AF150" t="s">
        <v>212</v>
      </c>
      <c r="AG150">
        <f>21+25/60</f>
        <v>21.416666666666668</v>
      </c>
      <c r="AH150">
        <f>21+31/60</f>
        <v>21.516666666666666</v>
      </c>
      <c r="AI150">
        <f>-157-51/60</f>
        <v>-157.85</v>
      </c>
      <c r="AJ150">
        <f>-157-45/60</f>
        <v>-157.75</v>
      </c>
      <c r="AK150" t="s">
        <v>108</v>
      </c>
      <c r="AL150">
        <v>38.5</v>
      </c>
      <c r="AR150" t="s">
        <v>579</v>
      </c>
    </row>
    <row r="151" spans="1:44" x14ac:dyDescent="0.2">
      <c r="A151">
        <v>150</v>
      </c>
      <c r="B151" t="s">
        <v>241</v>
      </c>
      <c r="C151" t="s">
        <v>36</v>
      </c>
      <c r="D151" t="s">
        <v>35</v>
      </c>
      <c r="E151">
        <v>6</v>
      </c>
      <c r="H151" t="s">
        <v>174</v>
      </c>
      <c r="I151" t="s">
        <v>508</v>
      </c>
      <c r="J151" t="s">
        <v>30</v>
      </c>
      <c r="K151" t="s">
        <v>233</v>
      </c>
      <c r="L151">
        <v>-16.100000000000001</v>
      </c>
      <c r="M151" t="s">
        <v>39</v>
      </c>
      <c r="N151">
        <v>0.6</v>
      </c>
      <c r="O151">
        <v>-16.899999999999999</v>
      </c>
      <c r="P151">
        <v>-15.5</v>
      </c>
      <c r="R151">
        <v>14.2</v>
      </c>
      <c r="S151" t="s">
        <v>39</v>
      </c>
      <c r="T151">
        <v>1.04</v>
      </c>
      <c r="U151">
        <v>13</v>
      </c>
      <c r="V151">
        <v>15.5</v>
      </c>
      <c r="AA151" t="s">
        <v>58</v>
      </c>
      <c r="AB151">
        <v>2000</v>
      </c>
      <c r="AC151">
        <v>2000</v>
      </c>
      <c r="AD151" t="s">
        <v>240</v>
      </c>
      <c r="AF151" t="s">
        <v>158</v>
      </c>
      <c r="AG151">
        <v>48</v>
      </c>
      <c r="AH151">
        <v>50</v>
      </c>
      <c r="AI151">
        <v>-9</v>
      </c>
      <c r="AJ151">
        <v>-5</v>
      </c>
      <c r="AL151">
        <v>77.8</v>
      </c>
      <c r="AM151" t="s">
        <v>39</v>
      </c>
      <c r="AN151">
        <v>18.3</v>
      </c>
      <c r="AO151">
        <v>63</v>
      </c>
      <c r="AP151">
        <v>102</v>
      </c>
      <c r="AR151" t="s">
        <v>579</v>
      </c>
    </row>
    <row r="152" spans="1:44" x14ac:dyDescent="0.2">
      <c r="A152">
        <v>151</v>
      </c>
      <c r="B152" t="s">
        <v>241</v>
      </c>
      <c r="C152" t="s">
        <v>82</v>
      </c>
      <c r="D152" t="s">
        <v>87</v>
      </c>
      <c r="E152">
        <v>7</v>
      </c>
      <c r="H152" t="s">
        <v>174</v>
      </c>
      <c r="I152" t="s">
        <v>508</v>
      </c>
      <c r="J152" t="s">
        <v>30</v>
      </c>
      <c r="K152" t="s">
        <v>233</v>
      </c>
      <c r="L152">
        <v>-16.7</v>
      </c>
      <c r="M152" t="s">
        <v>39</v>
      </c>
      <c r="N152">
        <v>0.3</v>
      </c>
      <c r="O152">
        <v>-17</v>
      </c>
      <c r="P152">
        <v>-16</v>
      </c>
      <c r="R152">
        <v>12.7</v>
      </c>
      <c r="S152" t="s">
        <v>39</v>
      </c>
      <c r="T152">
        <v>0.7</v>
      </c>
      <c r="U152">
        <v>11.9</v>
      </c>
      <c r="V152">
        <v>13.8</v>
      </c>
      <c r="AA152" t="s">
        <v>58</v>
      </c>
      <c r="AB152">
        <v>2000</v>
      </c>
      <c r="AC152">
        <v>2000</v>
      </c>
      <c r="AD152" t="s">
        <v>240</v>
      </c>
      <c r="AF152" t="s">
        <v>158</v>
      </c>
      <c r="AG152">
        <v>48</v>
      </c>
      <c r="AH152">
        <v>50</v>
      </c>
      <c r="AI152">
        <v>-9</v>
      </c>
      <c r="AJ152">
        <v>-5</v>
      </c>
      <c r="AL152">
        <v>62.6</v>
      </c>
      <c r="AM152" t="s">
        <v>39</v>
      </c>
      <c r="AN152">
        <v>4.5</v>
      </c>
      <c r="AO152">
        <v>54</v>
      </c>
      <c r="AP152">
        <v>66.5</v>
      </c>
      <c r="AR152" t="s">
        <v>579</v>
      </c>
    </row>
    <row r="153" spans="1:44" x14ac:dyDescent="0.2">
      <c r="A153">
        <v>152</v>
      </c>
      <c r="B153" t="s">
        <v>241</v>
      </c>
      <c r="C153" t="s">
        <v>377</v>
      </c>
      <c r="D153" t="s">
        <v>239</v>
      </c>
      <c r="E153">
        <v>7</v>
      </c>
      <c r="H153" t="s">
        <v>174</v>
      </c>
      <c r="I153" t="s">
        <v>508</v>
      </c>
      <c r="J153" t="s">
        <v>30</v>
      </c>
      <c r="K153" t="s">
        <v>233</v>
      </c>
      <c r="L153">
        <v>-14.9</v>
      </c>
      <c r="M153" t="s">
        <v>39</v>
      </c>
      <c r="N153">
        <v>1.3</v>
      </c>
      <c r="O153">
        <v>-16.8</v>
      </c>
      <c r="P153">
        <v>-13.2</v>
      </c>
      <c r="R153">
        <v>12.7</v>
      </c>
      <c r="S153" t="s">
        <v>39</v>
      </c>
      <c r="T153">
        <v>0.6</v>
      </c>
      <c r="U153">
        <v>11.7</v>
      </c>
      <c r="V153">
        <v>13.4</v>
      </c>
      <c r="AA153" t="s">
        <v>58</v>
      </c>
      <c r="AB153">
        <v>2000</v>
      </c>
      <c r="AC153">
        <v>2000</v>
      </c>
      <c r="AD153" t="s">
        <v>240</v>
      </c>
      <c r="AF153" t="s">
        <v>158</v>
      </c>
      <c r="AG153">
        <v>48</v>
      </c>
      <c r="AH153">
        <v>50</v>
      </c>
      <c r="AI153">
        <v>-9</v>
      </c>
      <c r="AJ153">
        <v>-5</v>
      </c>
      <c r="AL153">
        <v>88.9</v>
      </c>
      <c r="AM153" t="s">
        <v>39</v>
      </c>
      <c r="AN153">
        <v>6.2</v>
      </c>
      <c r="AO153">
        <v>78</v>
      </c>
      <c r="AP153">
        <v>95</v>
      </c>
      <c r="AR153" t="s">
        <v>579</v>
      </c>
    </row>
    <row r="154" spans="1:44" x14ac:dyDescent="0.2">
      <c r="A154">
        <v>153</v>
      </c>
      <c r="B154" t="s">
        <v>241</v>
      </c>
      <c r="C154" t="s">
        <v>381</v>
      </c>
      <c r="D154" t="s">
        <v>33</v>
      </c>
      <c r="E154">
        <v>6</v>
      </c>
      <c r="H154" t="s">
        <v>174</v>
      </c>
      <c r="I154" t="s">
        <v>508</v>
      </c>
      <c r="J154" t="s">
        <v>30</v>
      </c>
      <c r="K154" t="s">
        <v>233</v>
      </c>
      <c r="L154">
        <v>-17.5</v>
      </c>
      <c r="M154" t="s">
        <v>39</v>
      </c>
      <c r="N154">
        <v>0.3</v>
      </c>
      <c r="O154">
        <v>-18</v>
      </c>
      <c r="P154">
        <v>-17</v>
      </c>
      <c r="R154">
        <v>10.6</v>
      </c>
      <c r="S154" t="s">
        <v>39</v>
      </c>
      <c r="T154">
        <v>0.6</v>
      </c>
      <c r="U154">
        <v>10</v>
      </c>
      <c r="V154">
        <v>11.4</v>
      </c>
      <c r="AA154" t="s">
        <v>58</v>
      </c>
      <c r="AB154">
        <v>2000</v>
      </c>
      <c r="AC154">
        <v>2000</v>
      </c>
      <c r="AD154" t="s">
        <v>240</v>
      </c>
      <c r="AF154" t="s">
        <v>158</v>
      </c>
      <c r="AG154">
        <v>48</v>
      </c>
      <c r="AH154">
        <v>50</v>
      </c>
      <c r="AI154">
        <v>-9</v>
      </c>
      <c r="AJ154">
        <v>-5</v>
      </c>
      <c r="AL154">
        <v>63.2</v>
      </c>
      <c r="AM154" t="s">
        <v>39</v>
      </c>
      <c r="AN154">
        <v>2.2999999999999998</v>
      </c>
      <c r="AO154">
        <v>60</v>
      </c>
      <c r="AP154">
        <v>66</v>
      </c>
      <c r="AR154" t="s">
        <v>579</v>
      </c>
    </row>
    <row r="155" spans="1:44" x14ac:dyDescent="0.2">
      <c r="A155">
        <v>154</v>
      </c>
      <c r="B155" t="s">
        <v>241</v>
      </c>
      <c r="C155" t="s">
        <v>85</v>
      </c>
      <c r="D155" t="s">
        <v>90</v>
      </c>
      <c r="E155">
        <v>8</v>
      </c>
      <c r="H155" t="s">
        <v>174</v>
      </c>
      <c r="I155" t="s">
        <v>508</v>
      </c>
      <c r="J155" t="s">
        <v>30</v>
      </c>
      <c r="K155" t="s">
        <v>233</v>
      </c>
      <c r="L155">
        <v>-17</v>
      </c>
      <c r="M155" t="s">
        <v>39</v>
      </c>
      <c r="N155">
        <v>1.4</v>
      </c>
      <c r="O155">
        <v>-19.3</v>
      </c>
      <c r="P155">
        <v>-15</v>
      </c>
      <c r="R155">
        <v>12.8</v>
      </c>
      <c r="S155" t="s">
        <v>39</v>
      </c>
      <c r="T155">
        <v>0.6</v>
      </c>
      <c r="U155">
        <v>11.9</v>
      </c>
      <c r="V155">
        <v>13.8</v>
      </c>
      <c r="AA155" t="s">
        <v>58</v>
      </c>
      <c r="AB155">
        <v>2000</v>
      </c>
      <c r="AC155">
        <v>2000</v>
      </c>
      <c r="AD155" t="s">
        <v>240</v>
      </c>
      <c r="AF155" t="s">
        <v>158</v>
      </c>
      <c r="AG155">
        <v>48</v>
      </c>
      <c r="AH155">
        <v>50</v>
      </c>
      <c r="AI155">
        <v>-9</v>
      </c>
      <c r="AJ155">
        <v>-5</v>
      </c>
      <c r="AL155">
        <v>61.1</v>
      </c>
      <c r="AM155" t="s">
        <v>39</v>
      </c>
      <c r="AN155">
        <v>3</v>
      </c>
      <c r="AO155">
        <v>55</v>
      </c>
      <c r="AP155">
        <v>64</v>
      </c>
      <c r="AR155" t="s">
        <v>579</v>
      </c>
    </row>
    <row r="156" spans="1:44" x14ac:dyDescent="0.2">
      <c r="A156">
        <v>155</v>
      </c>
      <c r="B156" t="s">
        <v>241</v>
      </c>
      <c r="C156" t="s">
        <v>36</v>
      </c>
      <c r="D156" t="s">
        <v>35</v>
      </c>
      <c r="E156">
        <v>6</v>
      </c>
      <c r="H156" t="s">
        <v>64</v>
      </c>
      <c r="I156" t="s">
        <v>508</v>
      </c>
      <c r="J156" t="s">
        <v>30</v>
      </c>
      <c r="K156" t="s">
        <v>233</v>
      </c>
      <c r="L156">
        <v>-15.5</v>
      </c>
      <c r="M156" t="s">
        <v>39</v>
      </c>
      <c r="N156">
        <v>0.5</v>
      </c>
      <c r="O156">
        <v>-16.399999999999999</v>
      </c>
      <c r="P156">
        <v>-14.9</v>
      </c>
      <c r="R156">
        <v>16.7</v>
      </c>
      <c r="S156" t="s">
        <v>39</v>
      </c>
      <c r="T156">
        <v>0.9</v>
      </c>
      <c r="U156">
        <v>15.8</v>
      </c>
      <c r="V156">
        <v>18.399999999999999</v>
      </c>
      <c r="AA156" t="s">
        <v>58</v>
      </c>
      <c r="AB156">
        <v>2000</v>
      </c>
      <c r="AC156">
        <v>2000</v>
      </c>
      <c r="AD156" t="s">
        <v>240</v>
      </c>
      <c r="AF156" t="s">
        <v>158</v>
      </c>
      <c r="AG156">
        <v>48</v>
      </c>
      <c r="AH156">
        <v>50</v>
      </c>
      <c r="AI156">
        <v>-9</v>
      </c>
      <c r="AJ156">
        <v>-5</v>
      </c>
      <c r="AL156">
        <v>77.8</v>
      </c>
      <c r="AM156" t="s">
        <v>39</v>
      </c>
      <c r="AN156">
        <v>18.3</v>
      </c>
      <c r="AO156">
        <v>63</v>
      </c>
      <c r="AP156">
        <v>102</v>
      </c>
      <c r="AR156" t="s">
        <v>579</v>
      </c>
    </row>
    <row r="157" spans="1:44" x14ac:dyDescent="0.2">
      <c r="A157">
        <v>156</v>
      </c>
      <c r="B157" t="s">
        <v>241</v>
      </c>
      <c r="C157" t="s">
        <v>82</v>
      </c>
      <c r="D157" t="s">
        <v>87</v>
      </c>
      <c r="E157">
        <v>7</v>
      </c>
      <c r="H157" t="s">
        <v>64</v>
      </c>
      <c r="I157" t="s">
        <v>508</v>
      </c>
      <c r="J157" t="s">
        <v>30</v>
      </c>
      <c r="K157" t="s">
        <v>233</v>
      </c>
      <c r="L157">
        <v>-17</v>
      </c>
      <c r="M157" t="s">
        <v>39</v>
      </c>
      <c r="N157">
        <v>0.4</v>
      </c>
      <c r="O157">
        <v>-17.600000000000001</v>
      </c>
      <c r="P157">
        <v>-16.600000000000001</v>
      </c>
      <c r="R157">
        <v>14.4</v>
      </c>
      <c r="S157" t="s">
        <v>39</v>
      </c>
      <c r="T157">
        <v>0.2</v>
      </c>
      <c r="U157">
        <v>14.2</v>
      </c>
      <c r="V157">
        <v>14.8</v>
      </c>
      <c r="AA157" t="s">
        <v>58</v>
      </c>
      <c r="AB157">
        <v>2000</v>
      </c>
      <c r="AC157">
        <v>2000</v>
      </c>
      <c r="AD157" t="s">
        <v>240</v>
      </c>
      <c r="AF157" t="s">
        <v>158</v>
      </c>
      <c r="AG157">
        <v>48</v>
      </c>
      <c r="AH157">
        <v>50</v>
      </c>
      <c r="AI157">
        <v>-9</v>
      </c>
      <c r="AJ157">
        <v>-5</v>
      </c>
      <c r="AL157">
        <v>62.6</v>
      </c>
      <c r="AM157" t="s">
        <v>39</v>
      </c>
      <c r="AN157">
        <v>4.5</v>
      </c>
      <c r="AO157">
        <v>54</v>
      </c>
      <c r="AP157">
        <v>66.5</v>
      </c>
      <c r="AR157" t="s">
        <v>579</v>
      </c>
    </row>
    <row r="158" spans="1:44" x14ac:dyDescent="0.2">
      <c r="A158">
        <v>157</v>
      </c>
      <c r="B158" t="s">
        <v>241</v>
      </c>
      <c r="C158" t="s">
        <v>377</v>
      </c>
      <c r="D158" t="s">
        <v>239</v>
      </c>
      <c r="E158">
        <v>7</v>
      </c>
      <c r="H158" t="s">
        <v>64</v>
      </c>
      <c r="I158" t="s">
        <v>508</v>
      </c>
      <c r="J158" t="s">
        <v>30</v>
      </c>
      <c r="K158" t="s">
        <v>233</v>
      </c>
      <c r="L158">
        <v>-15.8</v>
      </c>
      <c r="M158" t="s">
        <v>39</v>
      </c>
      <c r="N158">
        <v>1</v>
      </c>
      <c r="O158">
        <v>-17</v>
      </c>
      <c r="P158">
        <v>-13.8</v>
      </c>
      <c r="R158">
        <v>14.5</v>
      </c>
      <c r="S158" t="s">
        <v>39</v>
      </c>
      <c r="T158">
        <v>1.2</v>
      </c>
      <c r="U158">
        <v>13.5</v>
      </c>
      <c r="V158">
        <v>16.600000000000001</v>
      </c>
      <c r="AA158" t="s">
        <v>58</v>
      </c>
      <c r="AB158">
        <v>2000</v>
      </c>
      <c r="AC158">
        <v>2000</v>
      </c>
      <c r="AD158" t="s">
        <v>240</v>
      </c>
      <c r="AF158" t="s">
        <v>158</v>
      </c>
      <c r="AG158">
        <v>48</v>
      </c>
      <c r="AH158">
        <v>50</v>
      </c>
      <c r="AI158">
        <v>-9</v>
      </c>
      <c r="AJ158">
        <v>-5</v>
      </c>
      <c r="AL158">
        <v>88.9</v>
      </c>
      <c r="AM158" t="s">
        <v>39</v>
      </c>
      <c r="AN158">
        <v>6.2</v>
      </c>
      <c r="AO158">
        <v>78</v>
      </c>
      <c r="AP158">
        <v>95</v>
      </c>
      <c r="AR158" t="s">
        <v>579</v>
      </c>
    </row>
    <row r="159" spans="1:44" x14ac:dyDescent="0.2">
      <c r="A159">
        <v>158</v>
      </c>
      <c r="B159" t="s">
        <v>241</v>
      </c>
      <c r="C159" t="s">
        <v>381</v>
      </c>
      <c r="D159" t="s">
        <v>33</v>
      </c>
      <c r="E159">
        <v>6</v>
      </c>
      <c r="H159" t="s">
        <v>64</v>
      </c>
      <c r="I159" t="s">
        <v>508</v>
      </c>
      <c r="J159" t="s">
        <v>30</v>
      </c>
      <c r="K159" t="s">
        <v>233</v>
      </c>
      <c r="L159">
        <v>-17</v>
      </c>
      <c r="M159" t="s">
        <v>39</v>
      </c>
      <c r="N159">
        <v>0.4</v>
      </c>
      <c r="O159">
        <v>-17.3</v>
      </c>
      <c r="P159">
        <v>-16.399999999999999</v>
      </c>
      <c r="R159">
        <v>11.6</v>
      </c>
      <c r="S159" t="s">
        <v>39</v>
      </c>
      <c r="T159">
        <v>0.6</v>
      </c>
      <c r="U159">
        <v>11.1</v>
      </c>
      <c r="V159">
        <v>12.8</v>
      </c>
      <c r="AA159" t="s">
        <v>58</v>
      </c>
      <c r="AB159">
        <v>2000</v>
      </c>
      <c r="AC159">
        <v>2000</v>
      </c>
      <c r="AD159" t="s">
        <v>240</v>
      </c>
      <c r="AF159" t="s">
        <v>158</v>
      </c>
      <c r="AG159">
        <v>48</v>
      </c>
      <c r="AH159">
        <v>50</v>
      </c>
      <c r="AI159">
        <v>-9</v>
      </c>
      <c r="AJ159">
        <v>-5</v>
      </c>
      <c r="AL159">
        <v>63.2</v>
      </c>
      <c r="AM159" t="s">
        <v>39</v>
      </c>
      <c r="AN159">
        <v>2.2999999999999998</v>
      </c>
      <c r="AO159">
        <v>60</v>
      </c>
      <c r="AP159">
        <v>66</v>
      </c>
      <c r="AR159" t="s">
        <v>579</v>
      </c>
    </row>
    <row r="160" spans="1:44" x14ac:dyDescent="0.2">
      <c r="A160">
        <v>159</v>
      </c>
      <c r="B160" t="s">
        <v>241</v>
      </c>
      <c r="C160" t="s">
        <v>85</v>
      </c>
      <c r="D160" t="s">
        <v>90</v>
      </c>
      <c r="E160">
        <v>8</v>
      </c>
      <c r="H160" t="s">
        <v>64</v>
      </c>
      <c r="I160" t="s">
        <v>508</v>
      </c>
      <c r="J160" t="s">
        <v>30</v>
      </c>
      <c r="K160" t="s">
        <v>233</v>
      </c>
      <c r="L160">
        <v>-16.2</v>
      </c>
      <c r="M160" t="s">
        <v>39</v>
      </c>
      <c r="N160">
        <v>0.4</v>
      </c>
      <c r="O160">
        <v>-16.100000000000001</v>
      </c>
      <c r="P160">
        <v>-15.8</v>
      </c>
      <c r="R160">
        <v>14.4</v>
      </c>
      <c r="S160" t="s">
        <v>39</v>
      </c>
      <c r="T160">
        <v>0.6</v>
      </c>
      <c r="U160">
        <v>13.3</v>
      </c>
      <c r="V160">
        <v>15</v>
      </c>
      <c r="AA160" t="s">
        <v>58</v>
      </c>
      <c r="AB160">
        <v>2000</v>
      </c>
      <c r="AC160">
        <v>2000</v>
      </c>
      <c r="AD160" t="s">
        <v>240</v>
      </c>
      <c r="AF160" t="s">
        <v>158</v>
      </c>
      <c r="AG160">
        <v>48</v>
      </c>
      <c r="AH160">
        <v>50</v>
      </c>
      <c r="AI160">
        <v>-9</v>
      </c>
      <c r="AJ160">
        <v>-5</v>
      </c>
      <c r="AL160">
        <v>61.1</v>
      </c>
      <c r="AM160" t="s">
        <v>39</v>
      </c>
      <c r="AN160">
        <v>3</v>
      </c>
      <c r="AO160">
        <v>55</v>
      </c>
      <c r="AP160">
        <v>64</v>
      </c>
      <c r="AR160" t="s">
        <v>579</v>
      </c>
    </row>
    <row r="161" spans="1:44" x14ac:dyDescent="0.2">
      <c r="A161">
        <v>160</v>
      </c>
      <c r="B161" t="s">
        <v>880</v>
      </c>
      <c r="C161" t="s">
        <v>97</v>
      </c>
      <c r="D161" t="s">
        <v>62</v>
      </c>
      <c r="E161">
        <v>14</v>
      </c>
      <c r="H161" t="s">
        <v>64</v>
      </c>
      <c r="I161" t="s">
        <v>516</v>
      </c>
      <c r="J161" t="s">
        <v>233</v>
      </c>
      <c r="K161" t="s">
        <v>233</v>
      </c>
      <c r="L161">
        <v>-16</v>
      </c>
      <c r="M161" t="s">
        <v>40</v>
      </c>
      <c r="N161">
        <v>0.13</v>
      </c>
      <c r="R161">
        <v>15.9</v>
      </c>
      <c r="S161" t="s">
        <v>40</v>
      </c>
      <c r="T161">
        <v>0.11</v>
      </c>
      <c r="X161">
        <v>3.09</v>
      </c>
      <c r="Y161" t="s">
        <v>40</v>
      </c>
      <c r="Z161">
        <v>0.02</v>
      </c>
      <c r="AA161" t="s">
        <v>244</v>
      </c>
      <c r="AB161">
        <v>2013</v>
      </c>
      <c r="AC161">
        <v>2013</v>
      </c>
      <c r="AD161" t="s">
        <v>243</v>
      </c>
      <c r="AF161" t="s">
        <v>212</v>
      </c>
      <c r="AG161">
        <v>3.99</v>
      </c>
      <c r="AH161">
        <v>4.0199999999999996</v>
      </c>
      <c r="AI161">
        <v>-81.625</v>
      </c>
      <c r="AJ161">
        <v>-81.594999999999999</v>
      </c>
      <c r="AK161" t="s">
        <v>21</v>
      </c>
      <c r="AL161">
        <v>135.25</v>
      </c>
      <c r="AM161" t="s">
        <v>40</v>
      </c>
      <c r="AN161">
        <v>19.899999999999999</v>
      </c>
      <c r="AO161">
        <v>151.1</v>
      </c>
      <c r="AP161">
        <v>195.2</v>
      </c>
      <c r="AR161" t="s">
        <v>579</v>
      </c>
    </row>
    <row r="162" spans="1:44" x14ac:dyDescent="0.2">
      <c r="A162">
        <v>161</v>
      </c>
      <c r="B162" t="s">
        <v>880</v>
      </c>
      <c r="C162" t="s">
        <v>184</v>
      </c>
      <c r="D162" t="s">
        <v>448</v>
      </c>
      <c r="E162">
        <v>12</v>
      </c>
      <c r="H162" t="s">
        <v>64</v>
      </c>
      <c r="I162" t="s">
        <v>516</v>
      </c>
      <c r="J162" t="s">
        <v>233</v>
      </c>
      <c r="K162" t="s">
        <v>233</v>
      </c>
      <c r="L162">
        <v>-16.3</v>
      </c>
      <c r="M162" t="s">
        <v>40</v>
      </c>
      <c r="N162">
        <v>0.06</v>
      </c>
      <c r="R162">
        <v>15.3</v>
      </c>
      <c r="S162" t="s">
        <v>40</v>
      </c>
      <c r="T162">
        <v>0.09</v>
      </c>
      <c r="X162">
        <v>3.05</v>
      </c>
      <c r="Y162" t="s">
        <v>40</v>
      </c>
      <c r="Z162">
        <v>0.01</v>
      </c>
      <c r="AA162" t="s">
        <v>244</v>
      </c>
      <c r="AB162">
        <v>2013</v>
      </c>
      <c r="AC162">
        <v>2013</v>
      </c>
      <c r="AD162" t="s">
        <v>243</v>
      </c>
      <c r="AF162" t="s">
        <v>212</v>
      </c>
      <c r="AG162">
        <v>3.99</v>
      </c>
      <c r="AH162">
        <v>4.0199999999999996</v>
      </c>
      <c r="AI162">
        <v>-81.625</v>
      </c>
      <c r="AJ162">
        <v>-81.594999999999999</v>
      </c>
      <c r="AK162" t="s">
        <v>21</v>
      </c>
      <c r="AL162">
        <v>147.96</v>
      </c>
      <c r="AM162" t="s">
        <v>40</v>
      </c>
      <c r="AN162">
        <v>10.6</v>
      </c>
      <c r="AO162">
        <v>112.4</v>
      </c>
      <c r="AP162">
        <v>245.7</v>
      </c>
      <c r="AR162" t="s">
        <v>579</v>
      </c>
    </row>
    <row r="163" spans="1:44" x14ac:dyDescent="0.2">
      <c r="A163">
        <v>162</v>
      </c>
      <c r="B163" t="s">
        <v>253</v>
      </c>
      <c r="C163" t="s">
        <v>247</v>
      </c>
      <c r="D163" t="s">
        <v>245</v>
      </c>
      <c r="E163">
        <v>2</v>
      </c>
      <c r="F163">
        <v>0.5</v>
      </c>
      <c r="H163" t="s">
        <v>64</v>
      </c>
      <c r="I163" t="s">
        <v>507</v>
      </c>
      <c r="J163" t="s">
        <v>233</v>
      </c>
      <c r="K163" t="s">
        <v>30</v>
      </c>
      <c r="L163">
        <v>-13.4</v>
      </c>
      <c r="R163">
        <v>11.7</v>
      </c>
      <c r="AB163">
        <v>2013</v>
      </c>
      <c r="AC163">
        <v>2014</v>
      </c>
      <c r="AD163" t="s">
        <v>252</v>
      </c>
      <c r="AE163" t="s">
        <v>144</v>
      </c>
      <c r="AF163" t="s">
        <v>212</v>
      </c>
      <c r="AG163">
        <v>-12.7</v>
      </c>
      <c r="AH163">
        <v>-12.21</v>
      </c>
      <c r="AI163">
        <v>132.30000000000001</v>
      </c>
      <c r="AJ163">
        <v>132.6</v>
      </c>
      <c r="AK163" t="s">
        <v>21</v>
      </c>
      <c r="AL163">
        <v>68</v>
      </c>
      <c r="AR163" t="s">
        <v>579</v>
      </c>
    </row>
    <row r="164" spans="1:44" x14ac:dyDescent="0.2">
      <c r="A164">
        <v>163</v>
      </c>
      <c r="B164" t="s">
        <v>253</v>
      </c>
      <c r="C164" t="s">
        <v>104</v>
      </c>
      <c r="D164" t="s">
        <v>446</v>
      </c>
      <c r="E164">
        <v>34</v>
      </c>
      <c r="F164">
        <f>16/(16+18)</f>
        <v>0.47058823529411764</v>
      </c>
      <c r="H164" t="s">
        <v>64</v>
      </c>
      <c r="I164" t="s">
        <v>507</v>
      </c>
      <c r="J164" t="s">
        <v>233</v>
      </c>
      <c r="K164" t="s">
        <v>30</v>
      </c>
      <c r="L164">
        <v>-14.9</v>
      </c>
      <c r="M164" t="s">
        <v>39</v>
      </c>
      <c r="N164">
        <v>2.2999999999999998</v>
      </c>
      <c r="R164">
        <v>12.95</v>
      </c>
      <c r="S164" t="s">
        <v>39</v>
      </c>
      <c r="T164">
        <v>2.8</v>
      </c>
      <c r="AB164">
        <v>2013</v>
      </c>
      <c r="AC164">
        <v>2014</v>
      </c>
      <c r="AD164" t="s">
        <v>252</v>
      </c>
      <c r="AE164" t="s">
        <v>251</v>
      </c>
      <c r="AF164" t="s">
        <v>212</v>
      </c>
      <c r="AG164">
        <v>-12.7</v>
      </c>
      <c r="AH164">
        <v>-12.21</v>
      </c>
      <c r="AI164">
        <v>132.30000000000001</v>
      </c>
      <c r="AJ164">
        <v>132.6</v>
      </c>
      <c r="AK164" t="s">
        <v>21</v>
      </c>
      <c r="AO164">
        <v>72</v>
      </c>
      <c r="AP164">
        <v>93</v>
      </c>
      <c r="AR164" t="s">
        <v>579</v>
      </c>
    </row>
    <row r="165" spans="1:44" x14ac:dyDescent="0.2">
      <c r="A165">
        <v>164</v>
      </c>
      <c r="B165" t="s">
        <v>253</v>
      </c>
      <c r="C165" t="s">
        <v>248</v>
      </c>
      <c r="D165" t="s">
        <v>449</v>
      </c>
      <c r="E165">
        <v>42</v>
      </c>
      <c r="F165">
        <f>19/(19+23)</f>
        <v>0.45238095238095238</v>
      </c>
      <c r="H165" t="s">
        <v>64</v>
      </c>
      <c r="I165" t="s">
        <v>507</v>
      </c>
      <c r="J165" t="s">
        <v>233</v>
      </c>
      <c r="K165" t="s">
        <v>30</v>
      </c>
      <c r="L165">
        <v>-18.899999999999999</v>
      </c>
      <c r="M165" t="s">
        <v>39</v>
      </c>
      <c r="N165">
        <v>1.3</v>
      </c>
      <c r="R165">
        <v>9.3000000000000007</v>
      </c>
      <c r="S165" t="s">
        <v>39</v>
      </c>
      <c r="T165">
        <v>1.9</v>
      </c>
      <c r="AB165">
        <v>2013</v>
      </c>
      <c r="AC165">
        <v>2014</v>
      </c>
      <c r="AD165" t="s">
        <v>252</v>
      </c>
      <c r="AE165" t="s">
        <v>251</v>
      </c>
      <c r="AF165" t="s">
        <v>212</v>
      </c>
      <c r="AG165">
        <v>-12.7</v>
      </c>
      <c r="AH165">
        <v>-12.21</v>
      </c>
      <c r="AI165">
        <v>132.30000000000001</v>
      </c>
      <c r="AJ165">
        <v>132.6</v>
      </c>
      <c r="AK165" t="s">
        <v>21</v>
      </c>
      <c r="AO165">
        <v>56</v>
      </c>
      <c r="AP165">
        <v>141</v>
      </c>
      <c r="AR165" t="s">
        <v>579</v>
      </c>
    </row>
    <row r="166" spans="1:44" x14ac:dyDescent="0.2">
      <c r="A166">
        <v>165</v>
      </c>
      <c r="B166" t="s">
        <v>253</v>
      </c>
      <c r="C166" t="s">
        <v>249</v>
      </c>
      <c r="D166" t="s">
        <v>450</v>
      </c>
      <c r="E166">
        <v>8</v>
      </c>
      <c r="F166">
        <f>4/5</f>
        <v>0.8</v>
      </c>
      <c r="H166" t="s">
        <v>64</v>
      </c>
      <c r="I166" t="s">
        <v>507</v>
      </c>
      <c r="J166" t="s">
        <v>233</v>
      </c>
      <c r="K166" t="s">
        <v>30</v>
      </c>
      <c r="L166">
        <v>-18.899999999999999</v>
      </c>
      <c r="M166" t="s">
        <v>39</v>
      </c>
      <c r="N166">
        <v>1.7</v>
      </c>
      <c r="R166">
        <v>7.6</v>
      </c>
      <c r="S166" t="s">
        <v>39</v>
      </c>
      <c r="T166">
        <v>3.6</v>
      </c>
      <c r="AB166">
        <v>2013</v>
      </c>
      <c r="AC166">
        <v>2014</v>
      </c>
      <c r="AD166" t="s">
        <v>252</v>
      </c>
      <c r="AE166" t="s">
        <v>251</v>
      </c>
      <c r="AF166" t="s">
        <v>212</v>
      </c>
      <c r="AG166">
        <v>-12.7</v>
      </c>
      <c r="AH166">
        <v>-12.21</v>
      </c>
      <c r="AI166">
        <v>132.30000000000001</v>
      </c>
      <c r="AJ166">
        <v>132.6</v>
      </c>
      <c r="AK166" t="s">
        <v>21</v>
      </c>
      <c r="AO166">
        <v>71</v>
      </c>
      <c r="AP166">
        <v>120</v>
      </c>
      <c r="AR166" t="s">
        <v>579</v>
      </c>
    </row>
    <row r="167" spans="1:44" x14ac:dyDescent="0.2">
      <c r="A167">
        <v>166</v>
      </c>
      <c r="B167" t="s">
        <v>253</v>
      </c>
      <c r="C167" t="s">
        <v>250</v>
      </c>
      <c r="D167" t="s">
        <v>246</v>
      </c>
      <c r="E167">
        <v>38</v>
      </c>
      <c r="F167">
        <f>27/38</f>
        <v>0.71052631578947367</v>
      </c>
      <c r="H167" t="s">
        <v>64</v>
      </c>
      <c r="I167" t="s">
        <v>507</v>
      </c>
      <c r="J167" t="s">
        <v>233</v>
      </c>
      <c r="K167" t="s">
        <v>30</v>
      </c>
      <c r="L167">
        <v>-15.1</v>
      </c>
      <c r="M167" t="s">
        <v>39</v>
      </c>
      <c r="N167">
        <v>1.3</v>
      </c>
      <c r="R167">
        <v>11.1</v>
      </c>
      <c r="S167" t="s">
        <v>39</v>
      </c>
      <c r="T167">
        <v>2.5</v>
      </c>
      <c r="AB167">
        <v>2013</v>
      </c>
      <c r="AC167">
        <v>2014</v>
      </c>
      <c r="AD167" t="s">
        <v>252</v>
      </c>
      <c r="AE167" t="s">
        <v>144</v>
      </c>
      <c r="AF167" t="s">
        <v>212</v>
      </c>
      <c r="AG167">
        <v>-12.7</v>
      </c>
      <c r="AH167">
        <v>-12.21</v>
      </c>
      <c r="AI167">
        <v>132.30000000000001</v>
      </c>
      <c r="AJ167">
        <v>132.6</v>
      </c>
      <c r="AK167" t="s">
        <v>21</v>
      </c>
      <c r="AO167">
        <v>34</v>
      </c>
      <c r="AP167">
        <v>87</v>
      </c>
      <c r="AR167" t="s">
        <v>579</v>
      </c>
    </row>
    <row r="168" spans="1:44" x14ac:dyDescent="0.2">
      <c r="A168">
        <v>167</v>
      </c>
      <c r="B168" t="s">
        <v>256</v>
      </c>
      <c r="C168" t="s">
        <v>254</v>
      </c>
      <c r="D168" t="s">
        <v>275</v>
      </c>
      <c r="E168">
        <v>15</v>
      </c>
      <c r="H168" t="s">
        <v>174</v>
      </c>
      <c r="I168" t="s">
        <v>517</v>
      </c>
      <c r="J168" t="s">
        <v>582</v>
      </c>
      <c r="K168" t="s">
        <v>233</v>
      </c>
      <c r="L168">
        <v>-19.899999999999999</v>
      </c>
      <c r="M168" t="s">
        <v>40</v>
      </c>
      <c r="N168">
        <v>0.1</v>
      </c>
      <c r="R168">
        <v>17.3</v>
      </c>
      <c r="S168" t="s">
        <v>40</v>
      </c>
      <c r="T168">
        <v>0.2</v>
      </c>
      <c r="AB168">
        <v>1999</v>
      </c>
      <c r="AC168">
        <v>1999</v>
      </c>
      <c r="AD168" t="s">
        <v>255</v>
      </c>
      <c r="AF168" t="s">
        <v>158</v>
      </c>
      <c r="AG168">
        <f>65+58/60</f>
        <v>65.966666666666669</v>
      </c>
      <c r="AH168">
        <f>65+58/60</f>
        <v>65.966666666666669</v>
      </c>
      <c r="AI168">
        <f>-66-41/60</f>
        <v>-66.683333333333337</v>
      </c>
      <c r="AJ168">
        <f>-66-41/60</f>
        <v>-66.683333333333337</v>
      </c>
      <c r="AK168" t="s">
        <v>108</v>
      </c>
      <c r="AL168">
        <v>283.60000000000002</v>
      </c>
      <c r="AM168" t="s">
        <v>40</v>
      </c>
      <c r="AN168">
        <v>5.7</v>
      </c>
      <c r="AR168" t="s">
        <v>579</v>
      </c>
    </row>
    <row r="169" spans="1:44" x14ac:dyDescent="0.2">
      <c r="A169">
        <v>168</v>
      </c>
      <c r="B169" t="s">
        <v>258</v>
      </c>
      <c r="C169" t="s">
        <v>83</v>
      </c>
      <c r="D169" t="s">
        <v>88</v>
      </c>
      <c r="E169">
        <v>1</v>
      </c>
      <c r="H169" t="s">
        <v>31</v>
      </c>
      <c r="I169" t="s">
        <v>518</v>
      </c>
      <c r="J169" t="s">
        <v>582</v>
      </c>
      <c r="K169" t="s">
        <v>233</v>
      </c>
      <c r="L169">
        <v>-14.7</v>
      </c>
      <c r="R169">
        <v>10.1</v>
      </c>
      <c r="AB169">
        <v>2008</v>
      </c>
      <c r="AC169">
        <v>2010</v>
      </c>
      <c r="AD169" t="s">
        <v>257</v>
      </c>
      <c r="AF169" t="s">
        <v>212</v>
      </c>
      <c r="AG169">
        <v>44.55</v>
      </c>
      <c r="AH169">
        <v>45.66</v>
      </c>
      <c r="AI169">
        <v>12.25</v>
      </c>
      <c r="AJ169">
        <v>13.2</v>
      </c>
      <c r="AR169" t="s">
        <v>579</v>
      </c>
    </row>
    <row r="170" spans="1:44" x14ac:dyDescent="0.2">
      <c r="A170">
        <v>169</v>
      </c>
      <c r="B170" t="s">
        <v>258</v>
      </c>
      <c r="C170" t="s">
        <v>83</v>
      </c>
      <c r="D170" t="s">
        <v>88</v>
      </c>
      <c r="E170">
        <v>1</v>
      </c>
      <c r="H170" t="s">
        <v>31</v>
      </c>
      <c r="I170" t="s">
        <v>518</v>
      </c>
      <c r="J170" t="s">
        <v>582</v>
      </c>
      <c r="K170" t="s">
        <v>233</v>
      </c>
      <c r="L170">
        <v>-15.1</v>
      </c>
      <c r="R170">
        <v>10.3</v>
      </c>
      <c r="AB170">
        <v>2008</v>
      </c>
      <c r="AC170">
        <v>2010</v>
      </c>
      <c r="AD170" t="s">
        <v>257</v>
      </c>
      <c r="AF170" t="s">
        <v>212</v>
      </c>
      <c r="AG170">
        <v>44.55</v>
      </c>
      <c r="AH170">
        <v>45.66</v>
      </c>
      <c r="AI170">
        <v>12.25</v>
      </c>
      <c r="AJ170">
        <v>13.2</v>
      </c>
      <c r="AR170" t="s">
        <v>579</v>
      </c>
    </row>
    <row r="171" spans="1:44" x14ac:dyDescent="0.2">
      <c r="A171">
        <v>170</v>
      </c>
      <c r="B171" t="s">
        <v>258</v>
      </c>
      <c r="C171" t="s">
        <v>66</v>
      </c>
      <c r="D171" t="s">
        <v>67</v>
      </c>
      <c r="E171">
        <v>1</v>
      </c>
      <c r="H171" t="s">
        <v>31</v>
      </c>
      <c r="I171" t="s">
        <v>518</v>
      </c>
      <c r="J171" t="s">
        <v>582</v>
      </c>
      <c r="K171" t="s">
        <v>233</v>
      </c>
      <c r="L171">
        <v>-16.3</v>
      </c>
      <c r="R171">
        <v>11.2</v>
      </c>
      <c r="AB171">
        <v>2008</v>
      </c>
      <c r="AC171">
        <v>2010</v>
      </c>
      <c r="AD171" t="s">
        <v>257</v>
      </c>
      <c r="AF171" t="s">
        <v>212</v>
      </c>
      <c r="AG171">
        <v>44.55</v>
      </c>
      <c r="AH171">
        <v>45.66</v>
      </c>
      <c r="AI171">
        <v>12.25</v>
      </c>
      <c r="AJ171">
        <v>13.2</v>
      </c>
      <c r="AR171" t="s">
        <v>579</v>
      </c>
    </row>
    <row r="172" spans="1:44" x14ac:dyDescent="0.2">
      <c r="A172">
        <v>171</v>
      </c>
      <c r="B172" t="s">
        <v>258</v>
      </c>
      <c r="C172" t="s">
        <v>66</v>
      </c>
      <c r="D172" t="s">
        <v>67</v>
      </c>
      <c r="E172">
        <v>1</v>
      </c>
      <c r="H172" t="s">
        <v>31</v>
      </c>
      <c r="I172" t="s">
        <v>518</v>
      </c>
      <c r="J172" t="s">
        <v>582</v>
      </c>
      <c r="K172" t="s">
        <v>233</v>
      </c>
      <c r="L172">
        <v>-17.899999999999999</v>
      </c>
      <c r="R172">
        <v>10.199999999999999</v>
      </c>
      <c r="AB172">
        <v>2008</v>
      </c>
      <c r="AC172">
        <v>2010</v>
      </c>
      <c r="AD172" t="s">
        <v>257</v>
      </c>
      <c r="AF172" t="s">
        <v>212</v>
      </c>
      <c r="AG172">
        <v>44.55</v>
      </c>
      <c r="AH172">
        <v>45.66</v>
      </c>
      <c r="AI172">
        <v>12.25</v>
      </c>
      <c r="AJ172">
        <v>13.2</v>
      </c>
      <c r="AR172" t="s">
        <v>579</v>
      </c>
    </row>
    <row r="173" spans="1:44" x14ac:dyDescent="0.2">
      <c r="A173">
        <v>172</v>
      </c>
      <c r="B173" t="s">
        <v>260</v>
      </c>
      <c r="C173" t="s">
        <v>66</v>
      </c>
      <c r="D173" t="s">
        <v>67</v>
      </c>
      <c r="E173">
        <v>120</v>
      </c>
      <c r="H173" t="s">
        <v>31</v>
      </c>
      <c r="I173" t="s">
        <v>506</v>
      </c>
      <c r="J173" t="s">
        <v>233</v>
      </c>
      <c r="K173" t="s">
        <v>233</v>
      </c>
      <c r="L173">
        <v>-18.5</v>
      </c>
      <c r="M173" t="s">
        <v>39</v>
      </c>
      <c r="N173">
        <v>0.6</v>
      </c>
      <c r="O173">
        <v>-19.600000000000001</v>
      </c>
      <c r="P173">
        <v>-17.100000000000001</v>
      </c>
      <c r="R173">
        <v>12.1</v>
      </c>
      <c r="S173" t="s">
        <v>39</v>
      </c>
      <c r="T173">
        <v>0.8</v>
      </c>
      <c r="U173">
        <v>10.3</v>
      </c>
      <c r="V173">
        <v>14</v>
      </c>
      <c r="AB173">
        <v>1999</v>
      </c>
      <c r="AC173">
        <v>2014</v>
      </c>
      <c r="AD173" t="s">
        <v>259</v>
      </c>
      <c r="AF173" t="s">
        <v>212</v>
      </c>
      <c r="AG173">
        <v>20</v>
      </c>
      <c r="AH173">
        <v>45</v>
      </c>
      <c r="AI173">
        <v>130</v>
      </c>
      <c r="AJ173">
        <v>180</v>
      </c>
      <c r="AK173" t="s">
        <v>197</v>
      </c>
      <c r="AO173">
        <v>33.4</v>
      </c>
      <c r="AP173">
        <v>256.39999999999998</v>
      </c>
      <c r="AR173" t="s">
        <v>579</v>
      </c>
    </row>
    <row r="174" spans="1:44" x14ac:dyDescent="0.2">
      <c r="A174">
        <v>173</v>
      </c>
      <c r="B174" t="s">
        <v>270</v>
      </c>
      <c r="C174" t="s">
        <v>104</v>
      </c>
      <c r="D174" t="s">
        <v>446</v>
      </c>
      <c r="E174">
        <v>11</v>
      </c>
      <c r="H174" t="s">
        <v>31</v>
      </c>
      <c r="I174" t="s">
        <v>519</v>
      </c>
      <c r="J174" t="s">
        <v>582</v>
      </c>
      <c r="K174" t="s">
        <v>233</v>
      </c>
      <c r="L174">
        <v>-15.5</v>
      </c>
      <c r="M174" t="s">
        <v>39</v>
      </c>
      <c r="N174">
        <v>0.7</v>
      </c>
      <c r="R174">
        <v>12.6</v>
      </c>
      <c r="S174" t="s">
        <v>39</v>
      </c>
      <c r="T174">
        <v>0.6</v>
      </c>
      <c r="AB174">
        <v>2009</v>
      </c>
      <c r="AC174">
        <v>2013</v>
      </c>
      <c r="AD174" t="s">
        <v>269</v>
      </c>
      <c r="AE174" t="s">
        <v>144</v>
      </c>
      <c r="AF174" t="s">
        <v>158</v>
      </c>
      <c r="AG174">
        <f t="shared" ref="AG174:AG187" si="6">-28-30/60</f>
        <v>-28.5</v>
      </c>
      <c r="AH174">
        <f t="shared" ref="AH174:AH187" si="7">-16-30/60</f>
        <v>-16.5</v>
      </c>
      <c r="AI174">
        <f t="shared" ref="AI174:AI187" si="8">43+30/60</f>
        <v>43.5</v>
      </c>
      <c r="AJ174">
        <f>70</f>
        <v>70</v>
      </c>
      <c r="AK174" t="s">
        <v>108</v>
      </c>
      <c r="AO174">
        <v>214</v>
      </c>
      <c r="AP174">
        <v>325</v>
      </c>
      <c r="AR174" t="s">
        <v>579</v>
      </c>
    </row>
    <row r="175" spans="1:44" x14ac:dyDescent="0.2">
      <c r="A175">
        <v>174</v>
      </c>
      <c r="B175" t="s">
        <v>270</v>
      </c>
      <c r="C175" t="s">
        <v>376</v>
      </c>
      <c r="D175" t="s">
        <v>261</v>
      </c>
      <c r="E175">
        <v>83</v>
      </c>
      <c r="H175" t="s">
        <v>31</v>
      </c>
      <c r="I175" t="s">
        <v>519</v>
      </c>
      <c r="J175" t="s">
        <v>582</v>
      </c>
      <c r="K175" t="s">
        <v>233</v>
      </c>
      <c r="L175">
        <v>-15.4</v>
      </c>
      <c r="M175" t="s">
        <v>39</v>
      </c>
      <c r="N175">
        <v>1</v>
      </c>
      <c r="R175">
        <v>11.7</v>
      </c>
      <c r="S175" t="s">
        <v>39</v>
      </c>
      <c r="T175">
        <v>0.6</v>
      </c>
      <c r="AB175">
        <v>2009</v>
      </c>
      <c r="AC175">
        <v>2013</v>
      </c>
      <c r="AD175" t="s">
        <v>269</v>
      </c>
      <c r="AE175" t="s">
        <v>144</v>
      </c>
      <c r="AF175" t="s">
        <v>158</v>
      </c>
      <c r="AG175">
        <f t="shared" si="6"/>
        <v>-28.5</v>
      </c>
      <c r="AH175">
        <f t="shared" si="7"/>
        <v>-16.5</v>
      </c>
      <c r="AI175">
        <f t="shared" si="8"/>
        <v>43.5</v>
      </c>
      <c r="AJ175">
        <f>70</f>
        <v>70</v>
      </c>
      <c r="AK175" t="s">
        <v>108</v>
      </c>
      <c r="AO175">
        <v>62</v>
      </c>
      <c r="AP175">
        <v>100</v>
      </c>
      <c r="AR175" t="s">
        <v>579</v>
      </c>
    </row>
    <row r="176" spans="1:44" x14ac:dyDescent="0.2">
      <c r="A176">
        <v>175</v>
      </c>
      <c r="B176" t="s">
        <v>270</v>
      </c>
      <c r="C176" t="s">
        <v>97</v>
      </c>
      <c r="D176" t="s">
        <v>62</v>
      </c>
      <c r="E176">
        <v>44</v>
      </c>
      <c r="H176" t="s">
        <v>31</v>
      </c>
      <c r="I176" t="s">
        <v>519</v>
      </c>
      <c r="J176" t="s">
        <v>582</v>
      </c>
      <c r="K176" t="s">
        <v>233</v>
      </c>
      <c r="L176">
        <v>-15.9</v>
      </c>
      <c r="M176" t="s">
        <v>39</v>
      </c>
      <c r="N176">
        <v>1.1000000000000001</v>
      </c>
      <c r="R176">
        <v>12.7</v>
      </c>
      <c r="S176" t="s">
        <v>39</v>
      </c>
      <c r="T176">
        <v>1.2</v>
      </c>
      <c r="AB176">
        <v>2009</v>
      </c>
      <c r="AC176">
        <v>2013</v>
      </c>
      <c r="AD176" t="s">
        <v>269</v>
      </c>
      <c r="AE176" t="s">
        <v>144</v>
      </c>
      <c r="AF176" t="s">
        <v>158</v>
      </c>
      <c r="AG176">
        <f t="shared" si="6"/>
        <v>-28.5</v>
      </c>
      <c r="AH176">
        <f t="shared" si="7"/>
        <v>-16.5</v>
      </c>
      <c r="AI176">
        <f t="shared" si="8"/>
        <v>43.5</v>
      </c>
      <c r="AJ176">
        <f>70</f>
        <v>70</v>
      </c>
      <c r="AK176" t="s">
        <v>108</v>
      </c>
      <c r="AO176">
        <v>58</v>
      </c>
      <c r="AP176">
        <v>190</v>
      </c>
      <c r="AR176" t="s">
        <v>579</v>
      </c>
    </row>
    <row r="177" spans="1:44" x14ac:dyDescent="0.2">
      <c r="A177">
        <v>176</v>
      </c>
      <c r="B177" t="s">
        <v>270</v>
      </c>
      <c r="C177" t="s">
        <v>155</v>
      </c>
      <c r="D177" t="s">
        <v>154</v>
      </c>
      <c r="E177">
        <v>5</v>
      </c>
      <c r="H177" t="s">
        <v>31</v>
      </c>
      <c r="I177" t="s">
        <v>519</v>
      </c>
      <c r="J177" t="s">
        <v>582</v>
      </c>
      <c r="K177" t="s">
        <v>233</v>
      </c>
      <c r="L177">
        <v>-16.7</v>
      </c>
      <c r="M177" t="s">
        <v>39</v>
      </c>
      <c r="N177">
        <v>0.4</v>
      </c>
      <c r="R177">
        <v>13.9</v>
      </c>
      <c r="S177" t="s">
        <v>39</v>
      </c>
      <c r="T177">
        <v>0.7</v>
      </c>
      <c r="AB177">
        <v>2009</v>
      </c>
      <c r="AC177">
        <v>2013</v>
      </c>
      <c r="AD177" t="s">
        <v>269</v>
      </c>
      <c r="AE177" t="s">
        <v>267</v>
      </c>
      <c r="AF177" t="s">
        <v>158</v>
      </c>
      <c r="AG177">
        <f t="shared" si="6"/>
        <v>-28.5</v>
      </c>
      <c r="AH177">
        <f t="shared" si="7"/>
        <v>-16.5</v>
      </c>
      <c r="AI177">
        <f t="shared" si="8"/>
        <v>43.5</v>
      </c>
      <c r="AJ177">
        <f>70</f>
        <v>70</v>
      </c>
      <c r="AK177" t="s">
        <v>108</v>
      </c>
      <c r="AO177">
        <v>147</v>
      </c>
      <c r="AP177">
        <v>268</v>
      </c>
      <c r="AR177" t="s">
        <v>579</v>
      </c>
    </row>
    <row r="178" spans="1:44" x14ac:dyDescent="0.2">
      <c r="A178">
        <v>177</v>
      </c>
      <c r="B178" t="s">
        <v>270</v>
      </c>
      <c r="C178" t="s">
        <v>184</v>
      </c>
      <c r="D178" t="s">
        <v>448</v>
      </c>
      <c r="E178">
        <v>10</v>
      </c>
      <c r="H178" t="s">
        <v>31</v>
      </c>
      <c r="I178" t="s">
        <v>519</v>
      </c>
      <c r="J178" t="s">
        <v>582</v>
      </c>
      <c r="K178" t="s">
        <v>233</v>
      </c>
      <c r="L178">
        <v>-15</v>
      </c>
      <c r="M178" t="s">
        <v>39</v>
      </c>
      <c r="N178">
        <v>1.4</v>
      </c>
      <c r="R178">
        <v>12.7</v>
      </c>
      <c r="S178" t="s">
        <v>39</v>
      </c>
      <c r="T178">
        <v>1.2</v>
      </c>
      <c r="AB178">
        <v>2009</v>
      </c>
      <c r="AC178">
        <v>2013</v>
      </c>
      <c r="AD178" t="s">
        <v>269</v>
      </c>
      <c r="AE178" t="s">
        <v>267</v>
      </c>
      <c r="AF178" t="s">
        <v>158</v>
      </c>
      <c r="AG178">
        <f t="shared" si="6"/>
        <v>-28.5</v>
      </c>
      <c r="AH178">
        <f t="shared" si="7"/>
        <v>-16.5</v>
      </c>
      <c r="AI178">
        <f t="shared" si="8"/>
        <v>43.5</v>
      </c>
      <c r="AJ178">
        <f>70</f>
        <v>70</v>
      </c>
      <c r="AK178" t="s">
        <v>108</v>
      </c>
      <c r="AO178">
        <v>73</v>
      </c>
      <c r="AP178">
        <v>260</v>
      </c>
      <c r="AR178" t="s">
        <v>579</v>
      </c>
    </row>
    <row r="179" spans="1:44" x14ac:dyDescent="0.2">
      <c r="A179">
        <v>178</v>
      </c>
      <c r="B179" t="s">
        <v>270</v>
      </c>
      <c r="C179" t="s">
        <v>316</v>
      </c>
      <c r="D179" t="s">
        <v>262</v>
      </c>
      <c r="E179">
        <v>13</v>
      </c>
      <c r="H179" t="s">
        <v>31</v>
      </c>
      <c r="I179" t="s">
        <v>519</v>
      </c>
      <c r="J179" t="s">
        <v>582</v>
      </c>
      <c r="K179" t="s">
        <v>233</v>
      </c>
      <c r="L179">
        <v>-16.5</v>
      </c>
      <c r="M179" t="s">
        <v>39</v>
      </c>
      <c r="N179">
        <v>0.5</v>
      </c>
      <c r="R179">
        <v>13.4</v>
      </c>
      <c r="S179" t="s">
        <v>39</v>
      </c>
      <c r="T179">
        <v>1.1000000000000001</v>
      </c>
      <c r="AB179">
        <v>2009</v>
      </c>
      <c r="AC179">
        <v>2013</v>
      </c>
      <c r="AD179" t="s">
        <v>269</v>
      </c>
      <c r="AE179" t="s">
        <v>267</v>
      </c>
      <c r="AF179" t="s">
        <v>158</v>
      </c>
      <c r="AG179">
        <f t="shared" si="6"/>
        <v>-28.5</v>
      </c>
      <c r="AH179">
        <f t="shared" si="7"/>
        <v>-16.5</v>
      </c>
      <c r="AI179">
        <f t="shared" si="8"/>
        <v>43.5</v>
      </c>
      <c r="AJ179">
        <f>70</f>
        <v>70</v>
      </c>
      <c r="AK179" t="s">
        <v>108</v>
      </c>
      <c r="AO179">
        <v>99</v>
      </c>
      <c r="AP179">
        <v>229</v>
      </c>
      <c r="AR179" t="s">
        <v>579</v>
      </c>
    </row>
    <row r="180" spans="1:44" x14ac:dyDescent="0.2">
      <c r="A180">
        <v>179</v>
      </c>
      <c r="B180" t="s">
        <v>270</v>
      </c>
      <c r="C180" t="s">
        <v>180</v>
      </c>
      <c r="D180" t="s">
        <v>447</v>
      </c>
      <c r="E180">
        <v>29</v>
      </c>
      <c r="H180" t="s">
        <v>31</v>
      </c>
      <c r="I180" t="s">
        <v>519</v>
      </c>
      <c r="J180" t="s">
        <v>582</v>
      </c>
      <c r="K180" t="s">
        <v>233</v>
      </c>
      <c r="L180">
        <v>-16.7</v>
      </c>
      <c r="M180" t="s">
        <v>39</v>
      </c>
      <c r="N180">
        <v>0.6</v>
      </c>
      <c r="R180">
        <v>14.6</v>
      </c>
      <c r="S180" t="s">
        <v>39</v>
      </c>
      <c r="T180">
        <v>0.7</v>
      </c>
      <c r="AB180">
        <v>2009</v>
      </c>
      <c r="AC180">
        <v>2013</v>
      </c>
      <c r="AD180" t="s">
        <v>269</v>
      </c>
      <c r="AE180" t="s">
        <v>267</v>
      </c>
      <c r="AF180" t="s">
        <v>158</v>
      </c>
      <c r="AG180">
        <f t="shared" si="6"/>
        <v>-28.5</v>
      </c>
      <c r="AH180">
        <f t="shared" si="7"/>
        <v>-16.5</v>
      </c>
      <c r="AI180">
        <f t="shared" si="8"/>
        <v>43.5</v>
      </c>
      <c r="AJ180">
        <f>70</f>
        <v>70</v>
      </c>
      <c r="AK180" t="s">
        <v>108</v>
      </c>
      <c r="AO180">
        <v>122</v>
      </c>
      <c r="AP180">
        <v>304</v>
      </c>
      <c r="AR180" t="s">
        <v>579</v>
      </c>
    </row>
    <row r="181" spans="1:44" x14ac:dyDescent="0.2">
      <c r="A181">
        <v>180</v>
      </c>
      <c r="B181" t="s">
        <v>270</v>
      </c>
      <c r="C181" t="s">
        <v>66</v>
      </c>
      <c r="D181" t="s">
        <v>67</v>
      </c>
      <c r="E181">
        <v>31</v>
      </c>
      <c r="H181" t="s">
        <v>31</v>
      </c>
      <c r="I181" t="s">
        <v>519</v>
      </c>
      <c r="J181" t="s">
        <v>582</v>
      </c>
      <c r="K181" t="s">
        <v>233</v>
      </c>
      <c r="L181">
        <v>-17.5</v>
      </c>
      <c r="M181" t="s">
        <v>39</v>
      </c>
      <c r="N181">
        <v>0.5</v>
      </c>
      <c r="R181">
        <v>13.6</v>
      </c>
      <c r="S181" t="s">
        <v>39</v>
      </c>
      <c r="T181">
        <v>1.1000000000000001</v>
      </c>
      <c r="AB181">
        <v>2009</v>
      </c>
      <c r="AC181">
        <v>2013</v>
      </c>
      <c r="AD181" t="s">
        <v>269</v>
      </c>
      <c r="AE181" t="s">
        <v>267</v>
      </c>
      <c r="AF181" t="s">
        <v>158</v>
      </c>
      <c r="AG181">
        <f t="shared" si="6"/>
        <v>-28.5</v>
      </c>
      <c r="AH181">
        <f t="shared" si="7"/>
        <v>-16.5</v>
      </c>
      <c r="AI181">
        <f t="shared" si="8"/>
        <v>43.5</v>
      </c>
      <c r="AJ181">
        <f>70</f>
        <v>70</v>
      </c>
      <c r="AK181" t="s">
        <v>108</v>
      </c>
      <c r="AO181">
        <v>160</v>
      </c>
      <c r="AP181">
        <v>269</v>
      </c>
      <c r="AR181" t="s">
        <v>579</v>
      </c>
    </row>
    <row r="182" spans="1:44" x14ac:dyDescent="0.2">
      <c r="A182">
        <v>181</v>
      </c>
      <c r="B182" t="s">
        <v>270</v>
      </c>
      <c r="C182" t="s">
        <v>379</v>
      </c>
      <c r="D182" t="s">
        <v>263</v>
      </c>
      <c r="E182">
        <v>5</v>
      </c>
      <c r="H182" t="s">
        <v>31</v>
      </c>
      <c r="I182" t="s">
        <v>519</v>
      </c>
      <c r="J182" t="s">
        <v>582</v>
      </c>
      <c r="K182" t="s">
        <v>233</v>
      </c>
      <c r="L182">
        <v>-16.600000000000001</v>
      </c>
      <c r="M182" t="s">
        <v>39</v>
      </c>
      <c r="N182">
        <v>0.1</v>
      </c>
      <c r="R182">
        <v>14.3</v>
      </c>
      <c r="S182" t="s">
        <v>39</v>
      </c>
      <c r="T182">
        <v>0.6</v>
      </c>
      <c r="AB182">
        <v>2009</v>
      </c>
      <c r="AC182">
        <v>2013</v>
      </c>
      <c r="AD182" t="s">
        <v>269</v>
      </c>
      <c r="AE182" t="s">
        <v>267</v>
      </c>
      <c r="AF182" t="s">
        <v>158</v>
      </c>
      <c r="AG182">
        <f t="shared" si="6"/>
        <v>-28.5</v>
      </c>
      <c r="AH182">
        <f t="shared" si="7"/>
        <v>-16.5</v>
      </c>
      <c r="AI182">
        <f t="shared" si="8"/>
        <v>43.5</v>
      </c>
      <c r="AJ182">
        <f>70</f>
        <v>70</v>
      </c>
      <c r="AK182" t="s">
        <v>108</v>
      </c>
      <c r="AO182">
        <v>82</v>
      </c>
      <c r="AP182">
        <v>95</v>
      </c>
      <c r="AR182" t="s">
        <v>579</v>
      </c>
    </row>
    <row r="183" spans="1:44" x14ac:dyDescent="0.2">
      <c r="A183">
        <v>182</v>
      </c>
      <c r="B183" t="s">
        <v>270</v>
      </c>
      <c r="C183" t="s">
        <v>367</v>
      </c>
      <c r="D183" t="s">
        <v>264</v>
      </c>
      <c r="E183">
        <v>16</v>
      </c>
      <c r="H183" t="s">
        <v>31</v>
      </c>
      <c r="I183" t="s">
        <v>519</v>
      </c>
      <c r="J183" t="s">
        <v>582</v>
      </c>
      <c r="K183" t="s">
        <v>233</v>
      </c>
      <c r="L183">
        <v>-16.7</v>
      </c>
      <c r="M183" t="s">
        <v>39</v>
      </c>
      <c r="N183">
        <v>0.4</v>
      </c>
      <c r="R183">
        <v>12</v>
      </c>
      <c r="S183" t="s">
        <v>39</v>
      </c>
      <c r="T183">
        <v>0.5</v>
      </c>
      <c r="AB183">
        <v>2009</v>
      </c>
      <c r="AC183">
        <v>2013</v>
      </c>
      <c r="AD183" t="s">
        <v>269</v>
      </c>
      <c r="AE183" t="s">
        <v>268</v>
      </c>
      <c r="AF183" t="s">
        <v>158</v>
      </c>
      <c r="AG183">
        <f t="shared" si="6"/>
        <v>-28.5</v>
      </c>
      <c r="AH183">
        <f t="shared" si="7"/>
        <v>-16.5</v>
      </c>
      <c r="AI183">
        <f t="shared" si="8"/>
        <v>43.5</v>
      </c>
      <c r="AJ183">
        <f>70</f>
        <v>70</v>
      </c>
      <c r="AK183" t="s">
        <v>108</v>
      </c>
      <c r="AO183">
        <v>29</v>
      </c>
      <c r="AP183">
        <v>77.5</v>
      </c>
      <c r="AR183" t="s">
        <v>579</v>
      </c>
    </row>
    <row r="184" spans="1:44" x14ac:dyDescent="0.2">
      <c r="A184">
        <v>183</v>
      </c>
      <c r="B184" t="s">
        <v>270</v>
      </c>
      <c r="C184" t="s">
        <v>375</v>
      </c>
      <c r="D184" t="s">
        <v>265</v>
      </c>
      <c r="E184">
        <v>1</v>
      </c>
      <c r="H184" t="s">
        <v>31</v>
      </c>
      <c r="I184" t="s">
        <v>519</v>
      </c>
      <c r="J184" t="s">
        <v>582</v>
      </c>
      <c r="K184" t="s">
        <v>233</v>
      </c>
      <c r="L184">
        <v>-16.100000000000001</v>
      </c>
      <c r="R184">
        <v>12.8</v>
      </c>
      <c r="AB184">
        <v>2009</v>
      </c>
      <c r="AC184">
        <v>2013</v>
      </c>
      <c r="AD184" t="s">
        <v>269</v>
      </c>
      <c r="AE184" t="s">
        <v>268</v>
      </c>
      <c r="AF184" t="s">
        <v>158</v>
      </c>
      <c r="AG184">
        <f t="shared" si="6"/>
        <v>-28.5</v>
      </c>
      <c r="AH184">
        <f t="shared" si="7"/>
        <v>-16.5</v>
      </c>
      <c r="AI184">
        <f t="shared" si="8"/>
        <v>43.5</v>
      </c>
      <c r="AJ184">
        <f>70</f>
        <v>70</v>
      </c>
      <c r="AK184" t="s">
        <v>108</v>
      </c>
      <c r="AO184">
        <v>120</v>
      </c>
      <c r="AR184" t="s">
        <v>579</v>
      </c>
    </row>
    <row r="185" spans="1:44" x14ac:dyDescent="0.2">
      <c r="A185">
        <v>184</v>
      </c>
      <c r="B185" t="s">
        <v>270</v>
      </c>
      <c r="C185" t="s">
        <v>602</v>
      </c>
      <c r="D185" t="s">
        <v>266</v>
      </c>
      <c r="E185">
        <v>57</v>
      </c>
      <c r="H185" t="s">
        <v>31</v>
      </c>
      <c r="I185" t="s">
        <v>519</v>
      </c>
      <c r="J185" t="s">
        <v>582</v>
      </c>
      <c r="K185" t="s">
        <v>233</v>
      </c>
      <c r="L185">
        <v>-16.899999999999999</v>
      </c>
      <c r="M185" t="s">
        <v>39</v>
      </c>
      <c r="N185">
        <v>0.1</v>
      </c>
      <c r="R185">
        <v>12.3</v>
      </c>
      <c r="S185" t="s">
        <v>39</v>
      </c>
      <c r="T185">
        <v>0.6</v>
      </c>
      <c r="AB185">
        <v>2009</v>
      </c>
      <c r="AC185">
        <v>2013</v>
      </c>
      <c r="AD185" t="s">
        <v>269</v>
      </c>
      <c r="AE185" t="s">
        <v>268</v>
      </c>
      <c r="AF185" t="s">
        <v>158</v>
      </c>
      <c r="AG185">
        <f t="shared" si="6"/>
        <v>-28.5</v>
      </c>
      <c r="AH185">
        <f t="shared" si="7"/>
        <v>-16.5</v>
      </c>
      <c r="AI185">
        <f t="shared" si="8"/>
        <v>43.5</v>
      </c>
      <c r="AJ185">
        <f>70</f>
        <v>70</v>
      </c>
      <c r="AK185" t="s">
        <v>108</v>
      </c>
      <c r="AO185">
        <v>26</v>
      </c>
      <c r="AP185">
        <v>69.5</v>
      </c>
      <c r="AR185" t="s">
        <v>579</v>
      </c>
    </row>
    <row r="186" spans="1:44" x14ac:dyDescent="0.2">
      <c r="A186">
        <v>185</v>
      </c>
      <c r="B186" t="s">
        <v>270</v>
      </c>
      <c r="C186" t="s">
        <v>602</v>
      </c>
      <c r="D186" t="s">
        <v>266</v>
      </c>
      <c r="E186">
        <v>12</v>
      </c>
      <c r="H186" t="s">
        <v>31</v>
      </c>
      <c r="I186" t="s">
        <v>519</v>
      </c>
      <c r="J186" t="s">
        <v>582</v>
      </c>
      <c r="K186" t="s">
        <v>233</v>
      </c>
      <c r="L186">
        <v>-16.899999999999999</v>
      </c>
      <c r="M186" t="s">
        <v>39</v>
      </c>
      <c r="N186">
        <v>0.2</v>
      </c>
      <c r="R186">
        <v>12.2</v>
      </c>
      <c r="S186" t="s">
        <v>39</v>
      </c>
      <c r="T186">
        <v>0.6</v>
      </c>
      <c r="AB186">
        <v>2009</v>
      </c>
      <c r="AC186">
        <v>2013</v>
      </c>
      <c r="AD186" t="s">
        <v>269</v>
      </c>
      <c r="AE186" t="s">
        <v>268</v>
      </c>
      <c r="AF186" t="s">
        <v>158</v>
      </c>
      <c r="AG186">
        <f t="shared" si="6"/>
        <v>-28.5</v>
      </c>
      <c r="AH186">
        <f t="shared" si="7"/>
        <v>-16.5</v>
      </c>
      <c r="AI186">
        <f t="shared" si="8"/>
        <v>43.5</v>
      </c>
      <c r="AJ186">
        <f>70</f>
        <v>70</v>
      </c>
      <c r="AK186" t="s">
        <v>108</v>
      </c>
      <c r="AO186">
        <v>31</v>
      </c>
      <c r="AP186">
        <v>64</v>
      </c>
      <c r="AR186" t="s">
        <v>579</v>
      </c>
    </row>
    <row r="187" spans="1:44" x14ac:dyDescent="0.2">
      <c r="A187">
        <v>186</v>
      </c>
      <c r="B187" t="s">
        <v>270</v>
      </c>
      <c r="C187" t="s">
        <v>601</v>
      </c>
      <c r="D187" t="s">
        <v>451</v>
      </c>
      <c r="E187">
        <v>2</v>
      </c>
      <c r="H187" t="s">
        <v>31</v>
      </c>
      <c r="I187" t="s">
        <v>519</v>
      </c>
      <c r="J187" t="s">
        <v>582</v>
      </c>
      <c r="K187" t="s">
        <v>233</v>
      </c>
      <c r="L187">
        <v>-16.8</v>
      </c>
      <c r="M187" t="s">
        <v>39</v>
      </c>
      <c r="N187">
        <v>0.2</v>
      </c>
      <c r="R187">
        <v>14.3</v>
      </c>
      <c r="S187" t="s">
        <v>39</v>
      </c>
      <c r="T187">
        <v>0.4</v>
      </c>
      <c r="AB187">
        <v>2009</v>
      </c>
      <c r="AC187">
        <v>2013</v>
      </c>
      <c r="AD187" t="s">
        <v>269</v>
      </c>
      <c r="AE187" t="s">
        <v>268</v>
      </c>
      <c r="AF187" t="s">
        <v>158</v>
      </c>
      <c r="AG187">
        <f t="shared" si="6"/>
        <v>-28.5</v>
      </c>
      <c r="AH187">
        <f t="shared" si="7"/>
        <v>-16.5</v>
      </c>
      <c r="AI187">
        <f t="shared" si="8"/>
        <v>43.5</v>
      </c>
      <c r="AJ187">
        <f>70</f>
        <v>70</v>
      </c>
      <c r="AK187" t="s">
        <v>108</v>
      </c>
      <c r="AO187">
        <v>25.7</v>
      </c>
      <c r="AP187">
        <v>29.8</v>
      </c>
      <c r="AR187" t="s">
        <v>579</v>
      </c>
    </row>
    <row r="188" spans="1:44" x14ac:dyDescent="0.2">
      <c r="A188">
        <v>187</v>
      </c>
      <c r="B188" t="s">
        <v>274</v>
      </c>
      <c r="C188" t="s">
        <v>360</v>
      </c>
      <c r="D188" t="s">
        <v>271</v>
      </c>
      <c r="E188">
        <v>2</v>
      </c>
      <c r="H188" t="s">
        <v>31</v>
      </c>
      <c r="I188" s="5" t="s">
        <v>526</v>
      </c>
      <c r="J188" t="s">
        <v>30</v>
      </c>
      <c r="K188" t="s">
        <v>494</v>
      </c>
      <c r="L188">
        <v>-17.32</v>
      </c>
      <c r="M188" t="s">
        <v>39</v>
      </c>
      <c r="N188">
        <v>0.2</v>
      </c>
      <c r="R188">
        <v>9.83</v>
      </c>
      <c r="S188" t="s">
        <v>39</v>
      </c>
      <c r="T188">
        <v>0.06</v>
      </c>
      <c r="AA188" t="s">
        <v>177</v>
      </c>
      <c r="AB188">
        <v>2010</v>
      </c>
      <c r="AC188">
        <v>2010</v>
      </c>
      <c r="AD188" t="s">
        <v>273</v>
      </c>
      <c r="AF188" t="s">
        <v>212</v>
      </c>
      <c r="AG188">
        <v>39.5</v>
      </c>
      <c r="AH188">
        <v>41.5</v>
      </c>
      <c r="AI188">
        <v>1.8</v>
      </c>
      <c r="AJ188">
        <v>3.6</v>
      </c>
      <c r="AR188" t="s">
        <v>579</v>
      </c>
    </row>
    <row r="189" spans="1:44" x14ac:dyDescent="0.2">
      <c r="A189">
        <v>188</v>
      </c>
      <c r="B189" t="s">
        <v>274</v>
      </c>
      <c r="C189" t="s">
        <v>373</v>
      </c>
      <c r="D189" t="s">
        <v>272</v>
      </c>
      <c r="E189">
        <v>3</v>
      </c>
      <c r="H189" t="s">
        <v>31</v>
      </c>
      <c r="I189" s="5" t="s">
        <v>526</v>
      </c>
      <c r="J189" t="s">
        <v>30</v>
      </c>
      <c r="K189" t="s">
        <v>494</v>
      </c>
      <c r="L189">
        <v>-19.329999999999998</v>
      </c>
      <c r="M189" t="s">
        <v>39</v>
      </c>
      <c r="N189">
        <v>0.38</v>
      </c>
      <c r="R189">
        <v>9.4700000000000006</v>
      </c>
      <c r="S189" t="s">
        <v>39</v>
      </c>
      <c r="T189">
        <v>0.3</v>
      </c>
      <c r="AA189" t="s">
        <v>177</v>
      </c>
      <c r="AB189">
        <v>2010</v>
      </c>
      <c r="AC189">
        <v>2010</v>
      </c>
      <c r="AD189" t="s">
        <v>273</v>
      </c>
      <c r="AF189" t="s">
        <v>212</v>
      </c>
      <c r="AG189">
        <v>39.5</v>
      </c>
      <c r="AH189">
        <v>41.5</v>
      </c>
      <c r="AI189">
        <v>1.8</v>
      </c>
      <c r="AJ189">
        <v>3.6</v>
      </c>
      <c r="AR189" t="s">
        <v>579</v>
      </c>
    </row>
    <row r="190" spans="1:44" x14ac:dyDescent="0.2">
      <c r="A190">
        <v>189</v>
      </c>
      <c r="B190" t="s">
        <v>274</v>
      </c>
      <c r="C190" t="s">
        <v>373</v>
      </c>
      <c r="D190" t="s">
        <v>272</v>
      </c>
      <c r="E190">
        <v>1</v>
      </c>
      <c r="H190" t="s">
        <v>31</v>
      </c>
      <c r="I190" s="5" t="s">
        <v>526</v>
      </c>
      <c r="J190" t="s">
        <v>30</v>
      </c>
      <c r="K190" t="s">
        <v>494</v>
      </c>
      <c r="L190">
        <v>-15.61</v>
      </c>
      <c r="R190">
        <v>10.37</v>
      </c>
      <c r="AA190" t="s">
        <v>177</v>
      </c>
      <c r="AB190">
        <v>2010</v>
      </c>
      <c r="AC190">
        <v>2010</v>
      </c>
      <c r="AD190" t="s">
        <v>273</v>
      </c>
      <c r="AF190" t="s">
        <v>212</v>
      </c>
      <c r="AG190">
        <v>39.5</v>
      </c>
      <c r="AH190">
        <v>41.5</v>
      </c>
      <c r="AI190">
        <v>1.8</v>
      </c>
      <c r="AJ190">
        <v>3.6</v>
      </c>
      <c r="AK190" t="s">
        <v>21</v>
      </c>
      <c r="AL190">
        <v>44.3</v>
      </c>
      <c r="AR190" t="s">
        <v>579</v>
      </c>
    </row>
    <row r="191" spans="1:44" x14ac:dyDescent="0.2">
      <c r="A191">
        <v>190</v>
      </c>
      <c r="B191" t="s">
        <v>274</v>
      </c>
      <c r="C191" t="s">
        <v>82</v>
      </c>
      <c r="D191" t="s">
        <v>87</v>
      </c>
      <c r="E191">
        <v>3</v>
      </c>
      <c r="H191" t="s">
        <v>31</v>
      </c>
      <c r="I191" s="5" t="s">
        <v>526</v>
      </c>
      <c r="J191" t="s">
        <v>30</v>
      </c>
      <c r="K191" t="s">
        <v>494</v>
      </c>
      <c r="L191">
        <v>-15.6</v>
      </c>
      <c r="M191" t="s">
        <v>39</v>
      </c>
      <c r="N191">
        <v>0.21</v>
      </c>
      <c r="R191">
        <v>8.1199999999999992</v>
      </c>
      <c r="S191" t="s">
        <v>39</v>
      </c>
      <c r="T191">
        <v>0.31</v>
      </c>
      <c r="AA191" t="s">
        <v>177</v>
      </c>
      <c r="AB191">
        <v>2010</v>
      </c>
      <c r="AC191">
        <v>2010</v>
      </c>
      <c r="AD191" t="s">
        <v>273</v>
      </c>
      <c r="AF191" t="s">
        <v>212</v>
      </c>
      <c r="AG191">
        <v>39.5</v>
      </c>
      <c r="AH191">
        <v>41.5</v>
      </c>
      <c r="AI191">
        <v>1.8</v>
      </c>
      <c r="AJ191">
        <v>3.6</v>
      </c>
      <c r="AK191" t="s">
        <v>21</v>
      </c>
      <c r="AL191">
        <v>41.1</v>
      </c>
      <c r="AM191" t="s">
        <v>39</v>
      </c>
      <c r="AN191">
        <v>1.31</v>
      </c>
      <c r="AR191" t="s">
        <v>579</v>
      </c>
    </row>
    <row r="192" spans="1:44" x14ac:dyDescent="0.2">
      <c r="A192">
        <v>191</v>
      </c>
      <c r="B192" t="s">
        <v>274</v>
      </c>
      <c r="C192" t="s">
        <v>82</v>
      </c>
      <c r="D192" t="s">
        <v>87</v>
      </c>
      <c r="E192">
        <v>3</v>
      </c>
      <c r="H192" t="s">
        <v>31</v>
      </c>
      <c r="I192" s="5" t="s">
        <v>526</v>
      </c>
      <c r="J192" t="s">
        <v>30</v>
      </c>
      <c r="K192" t="s">
        <v>494</v>
      </c>
      <c r="L192">
        <v>-16.02</v>
      </c>
      <c r="M192" t="s">
        <v>39</v>
      </c>
      <c r="N192">
        <v>0.01</v>
      </c>
      <c r="R192">
        <v>9.5299999999999994</v>
      </c>
      <c r="S192" t="s">
        <v>39</v>
      </c>
      <c r="T192">
        <v>0.92</v>
      </c>
      <c r="AA192" t="s">
        <v>177</v>
      </c>
      <c r="AB192">
        <v>2010</v>
      </c>
      <c r="AC192">
        <v>2010</v>
      </c>
      <c r="AD192" t="s">
        <v>273</v>
      </c>
      <c r="AF192" t="s">
        <v>212</v>
      </c>
      <c r="AG192">
        <v>39.5</v>
      </c>
      <c r="AH192">
        <v>41.5</v>
      </c>
      <c r="AI192">
        <v>1.8</v>
      </c>
      <c r="AJ192">
        <v>3.6</v>
      </c>
      <c r="AK192" t="s">
        <v>21</v>
      </c>
      <c r="AL192">
        <v>44.5</v>
      </c>
      <c r="AM192" t="s">
        <v>39</v>
      </c>
      <c r="AN192">
        <v>8.59</v>
      </c>
      <c r="AR192" t="s">
        <v>579</v>
      </c>
    </row>
    <row r="193" spans="1:44" x14ac:dyDescent="0.2">
      <c r="A193">
        <v>192</v>
      </c>
      <c r="B193" t="s">
        <v>278</v>
      </c>
      <c r="C193" t="s">
        <v>254</v>
      </c>
      <c r="D193" t="s">
        <v>275</v>
      </c>
      <c r="E193">
        <v>2</v>
      </c>
      <c r="H193" t="s">
        <v>31</v>
      </c>
      <c r="I193" s="5" t="s">
        <v>526</v>
      </c>
      <c r="J193" t="s">
        <v>30</v>
      </c>
      <c r="K193" t="s">
        <v>30</v>
      </c>
      <c r="L193">
        <v>-16.399999999999999</v>
      </c>
      <c r="M193" t="s">
        <v>40</v>
      </c>
      <c r="N193">
        <v>0</v>
      </c>
      <c r="R193">
        <v>17.2</v>
      </c>
      <c r="S193" t="s">
        <v>40</v>
      </c>
      <c r="T193">
        <v>0</v>
      </c>
      <c r="AA193" t="s">
        <v>277</v>
      </c>
      <c r="AB193">
        <v>2010</v>
      </c>
      <c r="AC193">
        <v>2010</v>
      </c>
      <c r="AD193" t="s">
        <v>276</v>
      </c>
      <c r="AF193" t="s">
        <v>527</v>
      </c>
      <c r="AG193">
        <v>70</v>
      </c>
      <c r="AH193">
        <v>72</v>
      </c>
      <c r="AI193">
        <v>-60</v>
      </c>
      <c r="AJ193">
        <v>-55</v>
      </c>
      <c r="AK193" t="s">
        <v>21</v>
      </c>
      <c r="AO193">
        <v>270</v>
      </c>
      <c r="AP193">
        <v>473</v>
      </c>
      <c r="AR193" t="s">
        <v>579</v>
      </c>
    </row>
    <row r="194" spans="1:44" x14ac:dyDescent="0.2">
      <c r="A194">
        <v>193</v>
      </c>
      <c r="B194" t="s">
        <v>278</v>
      </c>
      <c r="C194" t="s">
        <v>254</v>
      </c>
      <c r="D194" t="s">
        <v>275</v>
      </c>
      <c r="E194">
        <v>1</v>
      </c>
      <c r="H194" t="s">
        <v>31</v>
      </c>
      <c r="I194" s="5" t="s">
        <v>526</v>
      </c>
      <c r="J194" t="s">
        <v>30</v>
      </c>
      <c r="K194" t="s">
        <v>30</v>
      </c>
      <c r="L194">
        <v>-15.2</v>
      </c>
      <c r="R194">
        <v>16.5</v>
      </c>
      <c r="AA194" t="s">
        <v>277</v>
      </c>
      <c r="AB194">
        <v>2010</v>
      </c>
      <c r="AC194">
        <v>2010</v>
      </c>
      <c r="AD194" t="s">
        <v>276</v>
      </c>
      <c r="AF194" t="s">
        <v>527</v>
      </c>
      <c r="AG194">
        <v>63</v>
      </c>
      <c r="AH194">
        <v>65</v>
      </c>
      <c r="AI194">
        <v>-55</v>
      </c>
      <c r="AJ194">
        <v>-51</v>
      </c>
      <c r="AK194" t="s">
        <v>21</v>
      </c>
      <c r="AO194">
        <v>270</v>
      </c>
      <c r="AP194">
        <v>473</v>
      </c>
      <c r="AR194" t="s">
        <v>579</v>
      </c>
    </row>
    <row r="195" spans="1:44" x14ac:dyDescent="0.2">
      <c r="A195">
        <v>194</v>
      </c>
      <c r="B195" t="s">
        <v>278</v>
      </c>
      <c r="C195" t="s">
        <v>254</v>
      </c>
      <c r="D195" t="s">
        <v>275</v>
      </c>
      <c r="E195">
        <v>6</v>
      </c>
      <c r="H195" t="s">
        <v>31</v>
      </c>
      <c r="I195" s="5" t="s">
        <v>526</v>
      </c>
      <c r="J195" t="s">
        <v>30</v>
      </c>
      <c r="K195" t="s">
        <v>30</v>
      </c>
      <c r="L195">
        <v>-15.3</v>
      </c>
      <c r="M195" t="s">
        <v>40</v>
      </c>
      <c r="N195">
        <v>0.4</v>
      </c>
      <c r="R195">
        <v>16.399999999999999</v>
      </c>
      <c r="S195" t="s">
        <v>40</v>
      </c>
      <c r="T195">
        <v>0.2</v>
      </c>
      <c r="AA195" t="s">
        <v>277</v>
      </c>
      <c r="AB195">
        <v>2010</v>
      </c>
      <c r="AC195">
        <v>2010</v>
      </c>
      <c r="AD195" t="s">
        <v>276</v>
      </c>
      <c r="AF195" t="s">
        <v>527</v>
      </c>
      <c r="AG195">
        <v>59</v>
      </c>
      <c r="AH195">
        <v>61</v>
      </c>
      <c r="AI195">
        <v>-55</v>
      </c>
      <c r="AJ195">
        <v>-42</v>
      </c>
      <c r="AK195" t="s">
        <v>21</v>
      </c>
      <c r="AO195">
        <v>270</v>
      </c>
      <c r="AP195">
        <v>473</v>
      </c>
      <c r="AR195" t="s">
        <v>579</v>
      </c>
    </row>
    <row r="196" spans="1:44" x14ac:dyDescent="0.2">
      <c r="A196">
        <v>195</v>
      </c>
      <c r="B196" t="s">
        <v>284</v>
      </c>
      <c r="C196" t="s">
        <v>369</v>
      </c>
      <c r="D196" t="s">
        <v>279</v>
      </c>
      <c r="E196">
        <v>18</v>
      </c>
      <c r="H196" t="s">
        <v>31</v>
      </c>
      <c r="I196" s="5" t="s">
        <v>526</v>
      </c>
      <c r="J196" t="s">
        <v>30</v>
      </c>
      <c r="K196" t="s">
        <v>494</v>
      </c>
      <c r="L196">
        <v>-15.83</v>
      </c>
      <c r="M196" t="s">
        <v>39</v>
      </c>
      <c r="N196">
        <v>0.78</v>
      </c>
      <c r="R196">
        <v>15.11</v>
      </c>
      <c r="S196" t="s">
        <v>39</v>
      </c>
      <c r="T196">
        <v>0.53</v>
      </c>
      <c r="X196">
        <v>2</v>
      </c>
      <c r="Y196" t="s">
        <v>39</v>
      </c>
      <c r="Z196">
        <v>0.21</v>
      </c>
      <c r="AA196" t="s">
        <v>282</v>
      </c>
      <c r="AB196">
        <v>2011</v>
      </c>
      <c r="AC196">
        <v>2011</v>
      </c>
      <c r="AD196" t="s">
        <v>283</v>
      </c>
      <c r="AF196" t="s">
        <v>212</v>
      </c>
      <c r="AG196">
        <v>-19</v>
      </c>
      <c r="AH196">
        <v>-25</v>
      </c>
      <c r="AI196">
        <v>11</v>
      </c>
      <c r="AJ196">
        <v>14</v>
      </c>
      <c r="AK196" t="s">
        <v>21</v>
      </c>
      <c r="AO196">
        <v>43</v>
      </c>
      <c r="AP196">
        <v>121</v>
      </c>
      <c r="AR196" t="s">
        <v>579</v>
      </c>
    </row>
    <row r="197" spans="1:44" x14ac:dyDescent="0.2">
      <c r="A197">
        <v>196</v>
      </c>
      <c r="B197" t="s">
        <v>284</v>
      </c>
      <c r="C197" t="s">
        <v>370</v>
      </c>
      <c r="D197" t="s">
        <v>280</v>
      </c>
      <c r="E197">
        <v>9</v>
      </c>
      <c r="H197" t="s">
        <v>31</v>
      </c>
      <c r="I197" s="5" t="s">
        <v>526</v>
      </c>
      <c r="J197" t="s">
        <v>30</v>
      </c>
      <c r="K197" t="s">
        <v>494</v>
      </c>
      <c r="L197">
        <v>-15.98</v>
      </c>
      <c r="M197" t="s">
        <v>39</v>
      </c>
      <c r="N197">
        <v>0.78</v>
      </c>
      <c r="R197">
        <v>13.9</v>
      </c>
      <c r="S197" t="s">
        <v>39</v>
      </c>
      <c r="T197">
        <v>0.56999999999999995</v>
      </c>
      <c r="X197">
        <v>2.61</v>
      </c>
      <c r="Y197" t="s">
        <v>39</v>
      </c>
      <c r="Z197">
        <v>0.05</v>
      </c>
      <c r="AA197" t="s">
        <v>282</v>
      </c>
      <c r="AB197">
        <v>2011</v>
      </c>
      <c r="AC197">
        <v>2011</v>
      </c>
      <c r="AD197" t="s">
        <v>283</v>
      </c>
      <c r="AF197" t="s">
        <v>212</v>
      </c>
      <c r="AG197">
        <v>-19</v>
      </c>
      <c r="AH197">
        <v>-25</v>
      </c>
      <c r="AI197">
        <v>11</v>
      </c>
      <c r="AJ197">
        <v>14</v>
      </c>
      <c r="AK197" t="s">
        <v>21</v>
      </c>
      <c r="AO197">
        <v>49</v>
      </c>
      <c r="AP197">
        <v>110</v>
      </c>
      <c r="AR197" t="s">
        <v>579</v>
      </c>
    </row>
    <row r="198" spans="1:44" x14ac:dyDescent="0.2">
      <c r="A198">
        <v>197</v>
      </c>
      <c r="B198" t="s">
        <v>284</v>
      </c>
      <c r="C198" t="s">
        <v>371</v>
      </c>
      <c r="D198" t="s">
        <v>281</v>
      </c>
      <c r="E198">
        <v>15</v>
      </c>
      <c r="H198" t="s">
        <v>31</v>
      </c>
      <c r="I198" s="5" t="s">
        <v>526</v>
      </c>
      <c r="J198" t="s">
        <v>30</v>
      </c>
      <c r="K198" t="s">
        <v>494</v>
      </c>
      <c r="L198">
        <v>-16.07</v>
      </c>
      <c r="M198" t="s">
        <v>39</v>
      </c>
      <c r="N198">
        <v>0.41</v>
      </c>
      <c r="R198">
        <v>14.08</v>
      </c>
      <c r="S198" t="s">
        <v>39</v>
      </c>
      <c r="T198">
        <v>0.46</v>
      </c>
      <c r="X198">
        <v>2.61</v>
      </c>
      <c r="Y198" t="s">
        <v>39</v>
      </c>
      <c r="Z198">
        <v>7.0000000000000007E-2</v>
      </c>
      <c r="AA198" t="s">
        <v>282</v>
      </c>
      <c r="AB198">
        <v>2011</v>
      </c>
      <c r="AC198">
        <v>2011</v>
      </c>
      <c r="AD198" t="s">
        <v>283</v>
      </c>
      <c r="AF198" t="s">
        <v>212</v>
      </c>
      <c r="AG198">
        <v>-19</v>
      </c>
      <c r="AH198">
        <v>-25</v>
      </c>
      <c r="AI198">
        <v>11</v>
      </c>
      <c r="AJ198">
        <v>14</v>
      </c>
      <c r="AK198" t="s">
        <v>21</v>
      </c>
      <c r="AO198">
        <v>50</v>
      </c>
      <c r="AP198">
        <v>88</v>
      </c>
      <c r="AR198" t="s">
        <v>579</v>
      </c>
    </row>
    <row r="199" spans="1:44" x14ac:dyDescent="0.2">
      <c r="A199">
        <v>198</v>
      </c>
      <c r="B199" t="s">
        <v>286</v>
      </c>
      <c r="C199" t="s">
        <v>76</v>
      </c>
      <c r="D199" t="s">
        <v>77</v>
      </c>
      <c r="E199">
        <v>28</v>
      </c>
      <c r="H199" t="s">
        <v>78</v>
      </c>
      <c r="I199" t="s">
        <v>521</v>
      </c>
      <c r="J199" t="s">
        <v>233</v>
      </c>
      <c r="K199" t="s">
        <v>233</v>
      </c>
      <c r="L199">
        <v>-4.4000000000000004</v>
      </c>
      <c r="M199" t="s">
        <v>39</v>
      </c>
      <c r="N199">
        <v>0.5</v>
      </c>
      <c r="R199">
        <v>19.100000000000001</v>
      </c>
      <c r="S199" t="s">
        <v>39</v>
      </c>
      <c r="T199">
        <v>0.7</v>
      </c>
      <c r="AB199">
        <v>2007</v>
      </c>
      <c r="AC199">
        <v>2011</v>
      </c>
      <c r="AD199" t="s">
        <v>285</v>
      </c>
      <c r="AF199" t="s">
        <v>526</v>
      </c>
      <c r="AG199" s="12">
        <v>28.8</v>
      </c>
      <c r="AH199" s="12">
        <v>29.3</v>
      </c>
      <c r="AI199" s="12">
        <v>-118.4</v>
      </c>
      <c r="AJ199" s="12">
        <v>-118.2</v>
      </c>
      <c r="AR199" t="s">
        <v>579</v>
      </c>
    </row>
    <row r="200" spans="1:44" x14ac:dyDescent="0.2">
      <c r="A200">
        <v>199</v>
      </c>
      <c r="B200" t="s">
        <v>286</v>
      </c>
      <c r="C200" t="s">
        <v>76</v>
      </c>
      <c r="D200" t="s">
        <v>77</v>
      </c>
      <c r="E200">
        <v>14</v>
      </c>
      <c r="H200" t="s">
        <v>31</v>
      </c>
      <c r="I200" t="s">
        <v>521</v>
      </c>
      <c r="J200" t="s">
        <v>233</v>
      </c>
      <c r="K200" t="s">
        <v>233</v>
      </c>
      <c r="L200">
        <v>-17.399999999999999</v>
      </c>
      <c r="M200" t="s">
        <v>39</v>
      </c>
      <c r="N200">
        <v>0.7</v>
      </c>
      <c r="R200">
        <v>15.8</v>
      </c>
      <c r="S200" t="s">
        <v>39</v>
      </c>
      <c r="T200">
        <v>1</v>
      </c>
      <c r="AB200">
        <v>2007</v>
      </c>
      <c r="AC200">
        <v>2011</v>
      </c>
      <c r="AD200" t="s">
        <v>285</v>
      </c>
      <c r="AF200" t="s">
        <v>526</v>
      </c>
      <c r="AG200" s="12">
        <v>28.8</v>
      </c>
      <c r="AH200" s="12">
        <v>29.3</v>
      </c>
      <c r="AI200" s="12">
        <v>-118.4</v>
      </c>
      <c r="AJ200" s="12">
        <v>-118.2</v>
      </c>
      <c r="AR200" t="s">
        <v>579</v>
      </c>
    </row>
    <row r="201" spans="1:44" x14ac:dyDescent="0.2">
      <c r="A201">
        <v>200</v>
      </c>
      <c r="B201" t="s">
        <v>310</v>
      </c>
      <c r="C201" t="s">
        <v>76</v>
      </c>
      <c r="D201" t="s">
        <v>77</v>
      </c>
      <c r="E201">
        <v>1</v>
      </c>
      <c r="F201">
        <v>1</v>
      </c>
      <c r="G201" t="s">
        <v>95</v>
      </c>
      <c r="H201" t="s">
        <v>153</v>
      </c>
      <c r="I201" s="5" t="s">
        <v>526</v>
      </c>
      <c r="J201" t="s">
        <v>30</v>
      </c>
      <c r="K201" t="s">
        <v>30</v>
      </c>
      <c r="L201">
        <v>-13.3</v>
      </c>
      <c r="M201" t="s">
        <v>39</v>
      </c>
      <c r="N201">
        <v>0.6</v>
      </c>
      <c r="R201">
        <v>20.2</v>
      </c>
      <c r="S201" t="s">
        <v>39</v>
      </c>
      <c r="T201">
        <v>0.3</v>
      </c>
      <c r="AB201">
        <v>1957</v>
      </c>
      <c r="AC201">
        <v>1957</v>
      </c>
      <c r="AD201" t="s">
        <v>287</v>
      </c>
      <c r="AF201" t="s">
        <v>526</v>
      </c>
      <c r="AG201" s="12">
        <v>36.6</v>
      </c>
      <c r="AH201" s="12">
        <v>37</v>
      </c>
      <c r="AI201" s="12">
        <v>-122</v>
      </c>
      <c r="AJ201" s="12">
        <v>-121.8</v>
      </c>
      <c r="AQ201" s="10">
        <v>26245</v>
      </c>
      <c r="AR201" t="s">
        <v>579</v>
      </c>
    </row>
    <row r="202" spans="1:44" x14ac:dyDescent="0.2">
      <c r="A202">
        <v>201</v>
      </c>
      <c r="B202" t="s">
        <v>310</v>
      </c>
      <c r="C202" t="s">
        <v>76</v>
      </c>
      <c r="D202" t="s">
        <v>77</v>
      </c>
      <c r="E202">
        <v>1</v>
      </c>
      <c r="G202" t="s">
        <v>95</v>
      </c>
      <c r="H202" t="s">
        <v>153</v>
      </c>
      <c r="I202" s="5" t="s">
        <v>526</v>
      </c>
      <c r="J202" t="s">
        <v>30</v>
      </c>
      <c r="K202" t="s">
        <v>30</v>
      </c>
      <c r="L202">
        <v>-11.4</v>
      </c>
      <c r="M202" t="s">
        <v>39</v>
      </c>
      <c r="N202">
        <v>0.2</v>
      </c>
      <c r="R202">
        <v>18.8</v>
      </c>
      <c r="S202" t="s">
        <v>39</v>
      </c>
      <c r="T202">
        <v>1</v>
      </c>
      <c r="AB202">
        <v>1959</v>
      </c>
      <c r="AC202">
        <v>1959</v>
      </c>
      <c r="AD202" t="s">
        <v>288</v>
      </c>
      <c r="AF202" t="s">
        <v>526</v>
      </c>
      <c r="AG202" s="12">
        <v>36.9</v>
      </c>
      <c r="AH202" s="12">
        <v>36.950000000000003</v>
      </c>
      <c r="AI202" s="12">
        <v>-121.9</v>
      </c>
      <c r="AJ202" s="12">
        <v>-121.84</v>
      </c>
      <c r="AQ202" s="10">
        <v>26678</v>
      </c>
      <c r="AR202" t="s">
        <v>579</v>
      </c>
    </row>
    <row r="203" spans="1:44" x14ac:dyDescent="0.2">
      <c r="A203">
        <v>202</v>
      </c>
      <c r="B203" t="s">
        <v>310</v>
      </c>
      <c r="C203" t="s">
        <v>76</v>
      </c>
      <c r="D203" t="s">
        <v>77</v>
      </c>
      <c r="E203">
        <v>1</v>
      </c>
      <c r="G203" t="s">
        <v>95</v>
      </c>
      <c r="H203" t="s">
        <v>153</v>
      </c>
      <c r="I203" s="5" t="s">
        <v>526</v>
      </c>
      <c r="J203" t="s">
        <v>30</v>
      </c>
      <c r="K203" t="s">
        <v>30</v>
      </c>
      <c r="L203">
        <v>-12</v>
      </c>
      <c r="M203" t="s">
        <v>39</v>
      </c>
      <c r="N203">
        <v>0.2</v>
      </c>
      <c r="R203">
        <v>18.100000000000001</v>
      </c>
      <c r="S203" t="s">
        <v>39</v>
      </c>
      <c r="T203">
        <v>0.4</v>
      </c>
      <c r="AB203">
        <v>1960</v>
      </c>
      <c r="AC203">
        <v>1960</v>
      </c>
      <c r="AD203" t="s">
        <v>289</v>
      </c>
      <c r="AF203" t="s">
        <v>526</v>
      </c>
      <c r="AG203" s="12">
        <v>37.880000000000003</v>
      </c>
      <c r="AH203" s="12">
        <v>37.909999999999997</v>
      </c>
      <c r="AI203" s="12">
        <v>-122.68</v>
      </c>
      <c r="AJ203" s="12">
        <v>-122.63</v>
      </c>
      <c r="AQ203" s="10">
        <v>27015</v>
      </c>
      <c r="AR203" t="s">
        <v>579</v>
      </c>
    </row>
    <row r="204" spans="1:44" x14ac:dyDescent="0.2">
      <c r="A204">
        <v>203</v>
      </c>
      <c r="B204" t="s">
        <v>310</v>
      </c>
      <c r="C204" t="s">
        <v>76</v>
      </c>
      <c r="D204" t="s">
        <v>77</v>
      </c>
      <c r="E204">
        <v>1</v>
      </c>
      <c r="G204" t="s">
        <v>95</v>
      </c>
      <c r="H204" t="s">
        <v>153</v>
      </c>
      <c r="I204" s="5" t="s">
        <v>526</v>
      </c>
      <c r="J204" t="s">
        <v>30</v>
      </c>
      <c r="K204" t="s">
        <v>30</v>
      </c>
      <c r="L204">
        <v>-11.6</v>
      </c>
      <c r="M204" t="s">
        <v>39</v>
      </c>
      <c r="N204">
        <v>0.3</v>
      </c>
      <c r="R204">
        <v>18.899999999999999</v>
      </c>
      <c r="S204" t="s">
        <v>39</v>
      </c>
      <c r="T204">
        <v>0.4</v>
      </c>
      <c r="AB204">
        <v>190</v>
      </c>
      <c r="AC204">
        <v>190</v>
      </c>
      <c r="AD204" t="s">
        <v>290</v>
      </c>
      <c r="AF204" t="s">
        <v>526</v>
      </c>
      <c r="AG204" s="12">
        <v>38.07</v>
      </c>
      <c r="AH204" s="12">
        <v>38.26</v>
      </c>
      <c r="AI204" s="12">
        <v>-122.94</v>
      </c>
      <c r="AJ204" s="12">
        <v>-122.85</v>
      </c>
      <c r="AQ204" s="10">
        <v>26781</v>
      </c>
      <c r="AR204" t="s">
        <v>579</v>
      </c>
    </row>
    <row r="205" spans="1:44" x14ac:dyDescent="0.2">
      <c r="A205">
        <v>204</v>
      </c>
      <c r="B205" t="s">
        <v>310</v>
      </c>
      <c r="C205" t="s">
        <v>76</v>
      </c>
      <c r="D205" t="s">
        <v>77</v>
      </c>
      <c r="E205">
        <v>1</v>
      </c>
      <c r="G205" t="s">
        <v>95</v>
      </c>
      <c r="H205" t="s">
        <v>153</v>
      </c>
      <c r="I205" s="5" t="s">
        <v>526</v>
      </c>
      <c r="J205" t="s">
        <v>30</v>
      </c>
      <c r="K205" t="s">
        <v>30</v>
      </c>
      <c r="L205">
        <v>-14.1</v>
      </c>
      <c r="M205" t="s">
        <v>39</v>
      </c>
      <c r="N205">
        <v>0.6</v>
      </c>
      <c r="R205">
        <v>16.7</v>
      </c>
      <c r="S205" t="s">
        <v>39</v>
      </c>
      <c r="T205">
        <v>0.3</v>
      </c>
      <c r="AB205">
        <v>1965</v>
      </c>
      <c r="AC205">
        <v>1965</v>
      </c>
      <c r="AD205" t="s">
        <v>291</v>
      </c>
      <c r="AF205" t="s">
        <v>526</v>
      </c>
      <c r="AG205" s="12">
        <v>22.2</v>
      </c>
      <c r="AH205" s="12">
        <v>32.5</v>
      </c>
      <c r="AI205" s="12">
        <v>-117.9</v>
      </c>
      <c r="AJ205" s="12">
        <v>-110</v>
      </c>
      <c r="AQ205" s="10" t="s">
        <v>299</v>
      </c>
      <c r="AR205" t="s">
        <v>579</v>
      </c>
    </row>
    <row r="206" spans="1:44" x14ac:dyDescent="0.2">
      <c r="A206">
        <v>205</v>
      </c>
      <c r="B206" t="s">
        <v>310</v>
      </c>
      <c r="C206" t="s">
        <v>76</v>
      </c>
      <c r="D206" t="s">
        <v>77</v>
      </c>
      <c r="E206">
        <v>1</v>
      </c>
      <c r="G206" t="s">
        <v>95</v>
      </c>
      <c r="H206" t="s">
        <v>153</v>
      </c>
      <c r="I206" s="5" t="s">
        <v>526</v>
      </c>
      <c r="J206" t="s">
        <v>30</v>
      </c>
      <c r="K206" t="s">
        <v>30</v>
      </c>
      <c r="L206">
        <v>-13.6</v>
      </c>
      <c r="M206" t="s">
        <v>39</v>
      </c>
      <c r="N206">
        <v>0.6</v>
      </c>
      <c r="R206">
        <v>17.600000000000001</v>
      </c>
      <c r="S206" t="s">
        <v>39</v>
      </c>
      <c r="T206">
        <v>0.7</v>
      </c>
      <c r="AB206">
        <v>1976</v>
      </c>
      <c r="AC206">
        <v>1976</v>
      </c>
      <c r="AD206" t="s">
        <v>292</v>
      </c>
      <c r="AF206" t="s">
        <v>526</v>
      </c>
      <c r="AG206" s="12">
        <v>37.89</v>
      </c>
      <c r="AH206" s="12">
        <v>38.01</v>
      </c>
      <c r="AI206" s="12">
        <v>-122.99</v>
      </c>
      <c r="AJ206" s="12">
        <v>-122.74</v>
      </c>
      <c r="AQ206" s="10" t="s">
        <v>300</v>
      </c>
      <c r="AR206" t="s">
        <v>579</v>
      </c>
    </row>
    <row r="207" spans="1:44" x14ac:dyDescent="0.2">
      <c r="A207">
        <v>206</v>
      </c>
      <c r="B207" t="s">
        <v>310</v>
      </c>
      <c r="C207" t="s">
        <v>76</v>
      </c>
      <c r="D207" t="s">
        <v>77</v>
      </c>
      <c r="E207">
        <v>1</v>
      </c>
      <c r="G207" t="s">
        <v>95</v>
      </c>
      <c r="H207" t="s">
        <v>153</v>
      </c>
      <c r="I207" s="5" t="s">
        <v>526</v>
      </c>
      <c r="J207" t="s">
        <v>30</v>
      </c>
      <c r="K207" t="s">
        <v>30</v>
      </c>
      <c r="L207">
        <f>13.8</f>
        <v>13.8</v>
      </c>
      <c r="M207" t="s">
        <v>39</v>
      </c>
      <c r="N207">
        <v>0.8</v>
      </c>
      <c r="R207">
        <v>19</v>
      </c>
      <c r="S207" t="s">
        <v>39</v>
      </c>
      <c r="T207">
        <v>0.6</v>
      </c>
      <c r="AB207">
        <v>1980</v>
      </c>
      <c r="AC207">
        <v>1980</v>
      </c>
      <c r="AD207" t="s">
        <v>293</v>
      </c>
      <c r="AF207" t="s">
        <v>526</v>
      </c>
      <c r="AG207" s="12">
        <v>32.299999999999997</v>
      </c>
      <c r="AH207" s="12">
        <v>41.9</v>
      </c>
      <c r="AI207" s="12">
        <v>-124.8</v>
      </c>
      <c r="AJ207" s="12">
        <v>-117.4</v>
      </c>
      <c r="AQ207" s="10" t="s">
        <v>301</v>
      </c>
      <c r="AR207" t="s">
        <v>579</v>
      </c>
    </row>
    <row r="208" spans="1:44" x14ac:dyDescent="0.2">
      <c r="A208">
        <v>207</v>
      </c>
      <c r="B208" t="s">
        <v>310</v>
      </c>
      <c r="C208" t="s">
        <v>76</v>
      </c>
      <c r="D208" t="s">
        <v>77</v>
      </c>
      <c r="E208">
        <v>1</v>
      </c>
      <c r="F208">
        <v>0</v>
      </c>
      <c r="G208" t="s">
        <v>95</v>
      </c>
      <c r="H208" t="s">
        <v>153</v>
      </c>
      <c r="I208" s="5" t="s">
        <v>526</v>
      </c>
      <c r="J208" t="s">
        <v>30</v>
      </c>
      <c r="K208" t="s">
        <v>30</v>
      </c>
      <c r="L208">
        <v>-14.9</v>
      </c>
      <c r="M208" t="s">
        <v>39</v>
      </c>
      <c r="N208">
        <v>0.2</v>
      </c>
      <c r="R208">
        <v>16</v>
      </c>
      <c r="S208" t="s">
        <v>39</v>
      </c>
      <c r="T208">
        <v>0.4</v>
      </c>
      <c r="AB208">
        <v>1983</v>
      </c>
      <c r="AC208">
        <v>1983</v>
      </c>
      <c r="AD208" t="s">
        <v>294</v>
      </c>
      <c r="AF208" t="s">
        <v>526</v>
      </c>
      <c r="AG208" s="12">
        <v>33.9</v>
      </c>
      <c r="AH208" s="12">
        <v>34</v>
      </c>
      <c r="AI208" s="12">
        <v>-119.45</v>
      </c>
      <c r="AJ208" s="12">
        <v>-119.35</v>
      </c>
      <c r="AQ208" s="10" t="s">
        <v>302</v>
      </c>
      <c r="AR208" t="s">
        <v>579</v>
      </c>
    </row>
    <row r="209" spans="1:44" x14ac:dyDescent="0.2">
      <c r="A209">
        <v>208</v>
      </c>
      <c r="B209" t="s">
        <v>310</v>
      </c>
      <c r="C209" t="s">
        <v>76</v>
      </c>
      <c r="D209" t="s">
        <v>77</v>
      </c>
      <c r="E209">
        <v>1</v>
      </c>
      <c r="G209" t="s">
        <v>95</v>
      </c>
      <c r="H209" t="s">
        <v>153</v>
      </c>
      <c r="I209" s="5" t="s">
        <v>526</v>
      </c>
      <c r="J209" t="s">
        <v>30</v>
      </c>
      <c r="K209" t="s">
        <v>30</v>
      </c>
      <c r="L209">
        <v>-12.6</v>
      </c>
      <c r="M209" t="s">
        <v>39</v>
      </c>
      <c r="N209">
        <v>0.6</v>
      </c>
      <c r="R209">
        <v>18.100000000000001</v>
      </c>
      <c r="S209" t="s">
        <v>39</v>
      </c>
      <c r="T209">
        <v>0.8</v>
      </c>
      <c r="AB209">
        <v>1985</v>
      </c>
      <c r="AC209">
        <v>1985</v>
      </c>
      <c r="AD209" t="s">
        <v>295</v>
      </c>
      <c r="AF209" t="s">
        <v>526</v>
      </c>
      <c r="AG209" s="12">
        <v>34.35</v>
      </c>
      <c r="AH209" s="12">
        <v>34.4</v>
      </c>
      <c r="AI209" s="12">
        <v>-119.76</v>
      </c>
      <c r="AJ209" s="12">
        <v>-119.65</v>
      </c>
      <c r="AQ209" s="10" t="s">
        <v>303</v>
      </c>
      <c r="AR209" t="s">
        <v>579</v>
      </c>
    </row>
    <row r="210" spans="1:44" x14ac:dyDescent="0.2">
      <c r="A210">
        <v>209</v>
      </c>
      <c r="B210" t="s">
        <v>310</v>
      </c>
      <c r="C210" t="s">
        <v>76</v>
      </c>
      <c r="D210" t="s">
        <v>77</v>
      </c>
      <c r="E210">
        <v>1</v>
      </c>
      <c r="G210" t="s">
        <v>95</v>
      </c>
      <c r="H210" t="s">
        <v>153</v>
      </c>
      <c r="I210" s="5" t="s">
        <v>526</v>
      </c>
      <c r="J210" t="s">
        <v>30</v>
      </c>
      <c r="K210" t="s">
        <v>30</v>
      </c>
      <c r="L210">
        <v>-13</v>
      </c>
      <c r="M210" t="s">
        <v>39</v>
      </c>
      <c r="N210">
        <v>0.5</v>
      </c>
      <c r="R210">
        <v>19.600000000000001</v>
      </c>
      <c r="S210" t="s">
        <v>39</v>
      </c>
      <c r="T210">
        <v>0.2</v>
      </c>
      <c r="AB210">
        <v>1986</v>
      </c>
      <c r="AC210">
        <v>1986</v>
      </c>
      <c r="AD210" t="s">
        <v>296</v>
      </c>
      <c r="AF210" t="s">
        <v>526</v>
      </c>
      <c r="AG210" s="12">
        <v>37.69</v>
      </c>
      <c r="AH210" s="12">
        <v>37.700000000000003</v>
      </c>
      <c r="AI210" s="12">
        <v>-123.01</v>
      </c>
      <c r="AJ210" s="12">
        <v>-122.99</v>
      </c>
      <c r="AQ210" s="10" t="s">
        <v>304</v>
      </c>
      <c r="AR210" t="s">
        <v>579</v>
      </c>
    </row>
    <row r="211" spans="1:44" x14ac:dyDescent="0.2">
      <c r="A211">
        <v>210</v>
      </c>
      <c r="B211" t="s">
        <v>310</v>
      </c>
      <c r="C211" t="s">
        <v>76</v>
      </c>
      <c r="D211" t="s">
        <v>77</v>
      </c>
      <c r="E211">
        <v>1</v>
      </c>
      <c r="G211" t="s">
        <v>95</v>
      </c>
      <c r="H211" t="s">
        <v>153</v>
      </c>
      <c r="I211" s="5" t="s">
        <v>526</v>
      </c>
      <c r="J211" t="s">
        <v>30</v>
      </c>
      <c r="K211" t="s">
        <v>30</v>
      </c>
      <c r="L211">
        <v>-13.4</v>
      </c>
      <c r="M211" t="s">
        <v>39</v>
      </c>
      <c r="N211">
        <v>0.2</v>
      </c>
      <c r="R211">
        <v>16.600000000000001</v>
      </c>
      <c r="S211" t="s">
        <v>39</v>
      </c>
      <c r="T211">
        <v>0.4</v>
      </c>
      <c r="AB211">
        <v>1991</v>
      </c>
      <c r="AC211">
        <v>1991</v>
      </c>
      <c r="AD211" t="s">
        <v>293</v>
      </c>
      <c r="AF211" t="s">
        <v>526</v>
      </c>
      <c r="AG211" s="12">
        <v>32.299999999999997</v>
      </c>
      <c r="AH211" s="12">
        <v>41.9</v>
      </c>
      <c r="AI211" s="12">
        <v>-124.8</v>
      </c>
      <c r="AJ211" s="12">
        <v>-117.4</v>
      </c>
      <c r="AQ211" s="10" t="s">
        <v>305</v>
      </c>
      <c r="AR211" t="s">
        <v>579</v>
      </c>
    </row>
    <row r="212" spans="1:44" x14ac:dyDescent="0.2">
      <c r="A212">
        <v>211</v>
      </c>
      <c r="B212" t="s">
        <v>310</v>
      </c>
      <c r="C212" t="s">
        <v>76</v>
      </c>
      <c r="D212" t="s">
        <v>77</v>
      </c>
      <c r="E212">
        <v>1</v>
      </c>
      <c r="G212" t="s">
        <v>95</v>
      </c>
      <c r="H212" t="s">
        <v>153</v>
      </c>
      <c r="I212" s="5" t="s">
        <v>526</v>
      </c>
      <c r="J212" t="s">
        <v>30</v>
      </c>
      <c r="K212" t="s">
        <v>30</v>
      </c>
      <c r="L212">
        <v>-13.3</v>
      </c>
      <c r="M212" t="s">
        <v>39</v>
      </c>
      <c r="N212">
        <v>0.8</v>
      </c>
      <c r="R212">
        <v>18.399999999999999</v>
      </c>
      <c r="S212" t="s">
        <v>39</v>
      </c>
      <c r="T212">
        <v>0.9</v>
      </c>
      <c r="AB212">
        <v>1992</v>
      </c>
      <c r="AC212">
        <v>1992</v>
      </c>
      <c r="AD212" t="s">
        <v>293</v>
      </c>
      <c r="AF212" t="s">
        <v>526</v>
      </c>
      <c r="AG212" s="12">
        <v>32.299999999999997</v>
      </c>
      <c r="AH212" s="12">
        <v>41.9</v>
      </c>
      <c r="AI212" s="12">
        <v>-124.8</v>
      </c>
      <c r="AJ212" s="12">
        <v>-117.4</v>
      </c>
      <c r="AQ212" s="10" t="s">
        <v>306</v>
      </c>
      <c r="AR212" t="s">
        <v>579</v>
      </c>
    </row>
    <row r="213" spans="1:44" x14ac:dyDescent="0.2">
      <c r="A213">
        <v>212</v>
      </c>
      <c r="B213" t="s">
        <v>310</v>
      </c>
      <c r="C213" t="s">
        <v>76</v>
      </c>
      <c r="D213" t="s">
        <v>77</v>
      </c>
      <c r="E213">
        <v>1</v>
      </c>
      <c r="G213" t="s">
        <v>95</v>
      </c>
      <c r="H213" t="s">
        <v>153</v>
      </c>
      <c r="I213" s="5" t="s">
        <v>526</v>
      </c>
      <c r="J213" t="s">
        <v>30</v>
      </c>
      <c r="K213" t="s">
        <v>30</v>
      </c>
      <c r="L213">
        <v>-12.4</v>
      </c>
      <c r="M213" t="s">
        <v>39</v>
      </c>
      <c r="N213">
        <v>0.5</v>
      </c>
      <c r="R213">
        <v>18.5</v>
      </c>
      <c r="S213" t="s">
        <v>39</v>
      </c>
      <c r="T213">
        <v>0.3</v>
      </c>
      <c r="AB213">
        <v>1998</v>
      </c>
      <c r="AC213">
        <v>1998</v>
      </c>
      <c r="AD213" t="s">
        <v>292</v>
      </c>
      <c r="AF213" t="s">
        <v>526</v>
      </c>
      <c r="AG213" s="12">
        <v>37.89</v>
      </c>
      <c r="AH213" s="12">
        <v>38.01</v>
      </c>
      <c r="AI213" s="12">
        <v>-122.99</v>
      </c>
      <c r="AJ213" s="12">
        <v>-122.74</v>
      </c>
      <c r="AQ213" s="10" t="s">
        <v>307</v>
      </c>
      <c r="AR213" t="s">
        <v>579</v>
      </c>
    </row>
    <row r="214" spans="1:44" x14ac:dyDescent="0.2">
      <c r="A214">
        <v>213</v>
      </c>
      <c r="B214" t="s">
        <v>310</v>
      </c>
      <c r="C214" t="s">
        <v>76</v>
      </c>
      <c r="D214" t="s">
        <v>77</v>
      </c>
      <c r="E214">
        <v>1</v>
      </c>
      <c r="G214" t="s">
        <v>95</v>
      </c>
      <c r="H214" t="s">
        <v>153</v>
      </c>
      <c r="I214" s="5" t="s">
        <v>526</v>
      </c>
      <c r="J214" t="s">
        <v>30</v>
      </c>
      <c r="K214" t="s">
        <v>30</v>
      </c>
      <c r="L214">
        <v>-12.3</v>
      </c>
      <c r="M214" t="s">
        <v>39</v>
      </c>
      <c r="N214">
        <v>0.5</v>
      </c>
      <c r="R214">
        <v>19</v>
      </c>
      <c r="S214" t="s">
        <v>39</v>
      </c>
      <c r="T214">
        <v>0.8</v>
      </c>
      <c r="AB214">
        <v>2000</v>
      </c>
      <c r="AC214">
        <v>2000</v>
      </c>
      <c r="AD214" t="s">
        <v>297</v>
      </c>
      <c r="AF214" t="s">
        <v>526</v>
      </c>
      <c r="AG214" s="12">
        <v>33.299999999999997</v>
      </c>
      <c r="AH214" s="12">
        <v>33.5</v>
      </c>
      <c r="AI214" s="12">
        <v>-118.6</v>
      </c>
      <c r="AJ214" s="12">
        <v>-118.3</v>
      </c>
      <c r="AQ214" s="10" t="s">
        <v>308</v>
      </c>
      <c r="AR214" t="s">
        <v>579</v>
      </c>
    </row>
    <row r="215" spans="1:44" x14ac:dyDescent="0.2">
      <c r="A215">
        <v>214</v>
      </c>
      <c r="B215" t="s">
        <v>310</v>
      </c>
      <c r="C215" t="s">
        <v>76</v>
      </c>
      <c r="D215" t="s">
        <v>77</v>
      </c>
      <c r="E215">
        <v>1</v>
      </c>
      <c r="F215">
        <v>1</v>
      </c>
      <c r="G215" t="s">
        <v>95</v>
      </c>
      <c r="H215" t="s">
        <v>153</v>
      </c>
      <c r="I215" s="5" t="s">
        <v>526</v>
      </c>
      <c r="J215" t="s">
        <v>30</v>
      </c>
      <c r="K215" t="s">
        <v>30</v>
      </c>
      <c r="L215">
        <v>-12</v>
      </c>
      <c r="M215" t="s">
        <v>39</v>
      </c>
      <c r="N215">
        <v>0.2</v>
      </c>
      <c r="R215">
        <v>19.8</v>
      </c>
      <c r="S215" t="s">
        <v>39</v>
      </c>
      <c r="T215">
        <v>0.5</v>
      </c>
      <c r="AB215">
        <v>2000</v>
      </c>
      <c r="AC215">
        <v>2000</v>
      </c>
      <c r="AD215" t="s">
        <v>298</v>
      </c>
      <c r="AF215" t="s">
        <v>526</v>
      </c>
      <c r="AG215" s="12">
        <v>35.299999999999997</v>
      </c>
      <c r="AH215" s="12">
        <v>35.5</v>
      </c>
      <c r="AI215" s="12">
        <v>-121</v>
      </c>
      <c r="AJ215" s="12">
        <v>-120.8</v>
      </c>
      <c r="AQ215" s="10" t="s">
        <v>309</v>
      </c>
      <c r="AR215" t="s">
        <v>579</v>
      </c>
    </row>
    <row r="216" spans="1:44" x14ac:dyDescent="0.2">
      <c r="A216">
        <v>215</v>
      </c>
      <c r="B216" t="s">
        <v>312</v>
      </c>
      <c r="C216" t="s">
        <v>66</v>
      </c>
      <c r="D216" t="s">
        <v>67</v>
      </c>
      <c r="E216">
        <v>18</v>
      </c>
      <c r="H216" t="s">
        <v>31</v>
      </c>
      <c r="I216" t="s">
        <v>507</v>
      </c>
      <c r="J216" t="s">
        <v>233</v>
      </c>
      <c r="K216" t="s">
        <v>30</v>
      </c>
      <c r="L216">
        <v>-18.309999999999999</v>
      </c>
      <c r="M216" t="s">
        <v>39</v>
      </c>
      <c r="N216">
        <v>0.55000000000000004</v>
      </c>
      <c r="R216">
        <v>15.77</v>
      </c>
      <c r="S216" t="s">
        <v>39</v>
      </c>
      <c r="T216">
        <v>1.07</v>
      </c>
      <c r="X216">
        <v>2.81</v>
      </c>
      <c r="Y216" t="s">
        <v>39</v>
      </c>
      <c r="Z216">
        <v>13</v>
      </c>
      <c r="AA216" t="s">
        <v>313</v>
      </c>
      <c r="AB216">
        <v>2011</v>
      </c>
      <c r="AC216">
        <v>2011</v>
      </c>
      <c r="AD216" t="s">
        <v>314</v>
      </c>
      <c r="AF216" t="s">
        <v>158</v>
      </c>
      <c r="AG216">
        <v>5</v>
      </c>
      <c r="AH216">
        <v>8</v>
      </c>
      <c r="AI216">
        <v>-170</v>
      </c>
      <c r="AJ216">
        <v>-151</v>
      </c>
      <c r="AK216" t="s">
        <v>909</v>
      </c>
      <c r="AO216">
        <v>39</v>
      </c>
      <c r="AP216">
        <v>62</v>
      </c>
      <c r="AR216" t="s">
        <v>579</v>
      </c>
    </row>
    <row r="217" spans="1:44" x14ac:dyDescent="0.2">
      <c r="A217">
        <v>216</v>
      </c>
      <c r="B217" t="s">
        <v>312</v>
      </c>
      <c r="C217" t="s">
        <v>315</v>
      </c>
      <c r="D217" t="s">
        <v>311</v>
      </c>
      <c r="E217">
        <v>7</v>
      </c>
      <c r="H217" t="s">
        <v>31</v>
      </c>
      <c r="I217" t="s">
        <v>507</v>
      </c>
      <c r="J217" t="s">
        <v>233</v>
      </c>
      <c r="K217" t="s">
        <v>30</v>
      </c>
      <c r="L217">
        <v>-17.11</v>
      </c>
      <c r="M217" t="s">
        <v>39</v>
      </c>
      <c r="N217">
        <v>0.44</v>
      </c>
      <c r="R217">
        <v>17.02</v>
      </c>
      <c r="S217" t="s">
        <v>39</v>
      </c>
      <c r="T217">
        <v>1.21</v>
      </c>
      <c r="X217">
        <v>2.9</v>
      </c>
      <c r="Y217" t="s">
        <v>39</v>
      </c>
      <c r="Z217">
        <v>0.13</v>
      </c>
      <c r="AA217" t="s">
        <v>313</v>
      </c>
      <c r="AB217">
        <v>2011</v>
      </c>
      <c r="AC217">
        <v>2011</v>
      </c>
      <c r="AD217" t="s">
        <v>314</v>
      </c>
      <c r="AF217" t="s">
        <v>158</v>
      </c>
      <c r="AG217">
        <v>5</v>
      </c>
      <c r="AH217">
        <v>8</v>
      </c>
      <c r="AI217">
        <v>-170</v>
      </c>
      <c r="AJ217">
        <v>-151</v>
      </c>
      <c r="AK217" t="s">
        <v>909</v>
      </c>
      <c r="AO217">
        <v>36</v>
      </c>
      <c r="AP217">
        <v>43</v>
      </c>
      <c r="AR217" t="s">
        <v>579</v>
      </c>
    </row>
    <row r="218" spans="1:44" x14ac:dyDescent="0.2">
      <c r="A218">
        <v>217</v>
      </c>
      <c r="B218" t="s">
        <v>312</v>
      </c>
      <c r="C218" t="s">
        <v>184</v>
      </c>
      <c r="D218" t="s">
        <v>448</v>
      </c>
      <c r="E218">
        <v>19</v>
      </c>
      <c r="H218" t="s">
        <v>31</v>
      </c>
      <c r="I218" t="s">
        <v>507</v>
      </c>
      <c r="J218" t="s">
        <v>233</v>
      </c>
      <c r="K218" t="s">
        <v>30</v>
      </c>
      <c r="L218">
        <v>-17.079999999999998</v>
      </c>
      <c r="M218" t="s">
        <v>39</v>
      </c>
      <c r="N218">
        <v>0.35</v>
      </c>
      <c r="R218">
        <v>15.45</v>
      </c>
      <c r="S218" t="s">
        <v>39</v>
      </c>
      <c r="T218">
        <v>0.99</v>
      </c>
      <c r="X218">
        <v>2.82</v>
      </c>
      <c r="Y218" t="s">
        <v>39</v>
      </c>
      <c r="Z218">
        <v>0.08</v>
      </c>
      <c r="AA218" t="s">
        <v>313</v>
      </c>
      <c r="AB218">
        <v>2011</v>
      </c>
      <c r="AC218">
        <v>2011</v>
      </c>
      <c r="AD218" t="s">
        <v>314</v>
      </c>
      <c r="AF218" t="s">
        <v>158</v>
      </c>
      <c r="AG218">
        <v>5</v>
      </c>
      <c r="AH218">
        <v>8</v>
      </c>
      <c r="AI218">
        <v>-170</v>
      </c>
      <c r="AJ218">
        <v>-151</v>
      </c>
      <c r="AK218" t="s">
        <v>909</v>
      </c>
      <c r="AO218">
        <v>24</v>
      </c>
      <c r="AP218">
        <v>49</v>
      </c>
      <c r="AR218" t="s">
        <v>579</v>
      </c>
    </row>
    <row r="219" spans="1:44" x14ac:dyDescent="0.2">
      <c r="A219">
        <v>218</v>
      </c>
      <c r="B219" t="s">
        <v>312</v>
      </c>
      <c r="C219" t="s">
        <v>97</v>
      </c>
      <c r="D219" t="s">
        <v>62</v>
      </c>
      <c r="E219">
        <v>8</v>
      </c>
      <c r="H219" t="s">
        <v>31</v>
      </c>
      <c r="I219" t="s">
        <v>507</v>
      </c>
      <c r="J219" t="s">
        <v>233</v>
      </c>
      <c r="K219" t="s">
        <v>30</v>
      </c>
      <c r="L219">
        <v>-16.7</v>
      </c>
      <c r="M219" t="s">
        <v>39</v>
      </c>
      <c r="N219">
        <v>0.17</v>
      </c>
      <c r="R219">
        <v>15.05</v>
      </c>
      <c r="S219" t="s">
        <v>39</v>
      </c>
      <c r="T219">
        <v>1.05</v>
      </c>
      <c r="X219">
        <v>2.95</v>
      </c>
      <c r="Y219" t="s">
        <v>39</v>
      </c>
      <c r="Z219">
        <v>0.08</v>
      </c>
      <c r="AA219" t="s">
        <v>313</v>
      </c>
      <c r="AB219">
        <v>2011</v>
      </c>
      <c r="AC219">
        <v>2011</v>
      </c>
      <c r="AD219" t="s">
        <v>314</v>
      </c>
      <c r="AF219" t="s">
        <v>158</v>
      </c>
      <c r="AG219">
        <v>5</v>
      </c>
      <c r="AH219">
        <v>8</v>
      </c>
      <c r="AI219">
        <v>-170</v>
      </c>
      <c r="AJ219">
        <v>-151</v>
      </c>
      <c r="AK219" t="s">
        <v>909</v>
      </c>
      <c r="AO219">
        <v>55</v>
      </c>
      <c r="AP219">
        <v>70</v>
      </c>
      <c r="AR219" t="s">
        <v>579</v>
      </c>
    </row>
    <row r="220" spans="1:44" x14ac:dyDescent="0.2">
      <c r="A220">
        <v>219</v>
      </c>
      <c r="B220" t="s">
        <v>312</v>
      </c>
      <c r="C220" t="s">
        <v>316</v>
      </c>
      <c r="D220" t="s">
        <v>262</v>
      </c>
      <c r="E220">
        <v>5</v>
      </c>
      <c r="H220" t="s">
        <v>31</v>
      </c>
      <c r="I220" t="s">
        <v>507</v>
      </c>
      <c r="J220" t="s">
        <v>233</v>
      </c>
      <c r="K220" t="s">
        <v>30</v>
      </c>
      <c r="L220">
        <v>-18.79</v>
      </c>
      <c r="M220" t="s">
        <v>39</v>
      </c>
      <c r="N220">
        <v>0.17</v>
      </c>
      <c r="R220">
        <v>14.93</v>
      </c>
      <c r="S220" t="s">
        <v>39</v>
      </c>
      <c r="T220">
        <v>0.84</v>
      </c>
      <c r="X220">
        <v>3.14</v>
      </c>
      <c r="Y220" t="s">
        <v>39</v>
      </c>
      <c r="Z220">
        <v>0.1</v>
      </c>
      <c r="AA220" t="s">
        <v>313</v>
      </c>
      <c r="AB220">
        <v>2011</v>
      </c>
      <c r="AC220">
        <v>2011</v>
      </c>
      <c r="AD220" t="s">
        <v>314</v>
      </c>
      <c r="AF220" t="s">
        <v>158</v>
      </c>
      <c r="AG220">
        <v>5</v>
      </c>
      <c r="AH220">
        <v>8</v>
      </c>
      <c r="AI220">
        <v>-170</v>
      </c>
      <c r="AJ220">
        <v>-151</v>
      </c>
      <c r="AK220" t="s">
        <v>909</v>
      </c>
      <c r="AO220">
        <v>34</v>
      </c>
      <c r="AP220">
        <v>53</v>
      </c>
      <c r="AR220" t="s">
        <v>579</v>
      </c>
    </row>
    <row r="221" spans="1:44" x14ac:dyDescent="0.2">
      <c r="A221">
        <v>220</v>
      </c>
      <c r="B221" t="s">
        <v>317</v>
      </c>
      <c r="C221" t="s">
        <v>97</v>
      </c>
      <c r="D221" t="s">
        <v>62</v>
      </c>
      <c r="E221">
        <v>23</v>
      </c>
      <c r="F221">
        <v>1</v>
      </c>
      <c r="H221" t="s">
        <v>64</v>
      </c>
      <c r="I221" t="s">
        <v>507</v>
      </c>
      <c r="J221" t="s">
        <v>233</v>
      </c>
      <c r="K221" t="s">
        <v>30</v>
      </c>
      <c r="L221">
        <v>-16</v>
      </c>
      <c r="M221" t="s">
        <v>39</v>
      </c>
      <c r="N221">
        <v>0.4</v>
      </c>
      <c r="R221">
        <v>15.3</v>
      </c>
      <c r="S221" t="s">
        <v>39</v>
      </c>
      <c r="T221">
        <v>0.7</v>
      </c>
      <c r="AA221" t="s">
        <v>157</v>
      </c>
      <c r="AB221">
        <v>2003</v>
      </c>
      <c r="AC221">
        <v>2003</v>
      </c>
      <c r="AD221" t="s">
        <v>156</v>
      </c>
      <c r="AF221" t="s">
        <v>158</v>
      </c>
      <c r="AG221">
        <f t="shared" ref="AG221:AH226" si="9">-56/60-59/3600</f>
        <v>-0.94972222222222225</v>
      </c>
      <c r="AH221">
        <f t="shared" si="9"/>
        <v>-0.94972222222222225</v>
      </c>
      <c r="AI221">
        <f t="shared" ref="AI221:AJ226" si="10">-80-42/60-34/2600</f>
        <v>-80.713076923076926</v>
      </c>
      <c r="AJ221">
        <f t="shared" si="10"/>
        <v>-80.713076923076926</v>
      </c>
      <c r="AK221" t="s">
        <v>21</v>
      </c>
      <c r="AO221">
        <v>122</v>
      </c>
      <c r="AP221">
        <v>284</v>
      </c>
      <c r="AR221" t="s">
        <v>579</v>
      </c>
    </row>
    <row r="222" spans="1:44" x14ac:dyDescent="0.2">
      <c r="A222">
        <v>221</v>
      </c>
      <c r="B222" t="s">
        <v>317</v>
      </c>
      <c r="C222" t="s">
        <v>97</v>
      </c>
      <c r="D222" t="s">
        <v>62</v>
      </c>
      <c r="E222">
        <v>18</v>
      </c>
      <c r="F222">
        <v>0</v>
      </c>
      <c r="H222" t="s">
        <v>64</v>
      </c>
      <c r="I222" t="s">
        <v>507</v>
      </c>
      <c r="J222" t="s">
        <v>233</v>
      </c>
      <c r="K222" t="s">
        <v>30</v>
      </c>
      <c r="L222">
        <v>-15.8</v>
      </c>
      <c r="M222" t="s">
        <v>39</v>
      </c>
      <c r="N222">
        <v>0.4</v>
      </c>
      <c r="R222">
        <v>15.6</v>
      </c>
      <c r="S222" t="s">
        <v>39</v>
      </c>
      <c r="T222">
        <v>0.6</v>
      </c>
      <c r="AA222" t="s">
        <v>157</v>
      </c>
      <c r="AB222">
        <v>2003</v>
      </c>
      <c r="AC222">
        <v>2003</v>
      </c>
      <c r="AD222" t="s">
        <v>156</v>
      </c>
      <c r="AF222" t="s">
        <v>158</v>
      </c>
      <c r="AG222">
        <f t="shared" si="9"/>
        <v>-0.94972222222222225</v>
      </c>
      <c r="AH222">
        <f t="shared" si="9"/>
        <v>-0.94972222222222225</v>
      </c>
      <c r="AI222">
        <f t="shared" si="10"/>
        <v>-80.713076923076926</v>
      </c>
      <c r="AJ222">
        <f t="shared" si="10"/>
        <v>-80.713076923076926</v>
      </c>
      <c r="AK222" t="s">
        <v>21</v>
      </c>
      <c r="AO222">
        <v>122</v>
      </c>
      <c r="AP222">
        <v>284</v>
      </c>
      <c r="AR222" t="s">
        <v>579</v>
      </c>
    </row>
    <row r="223" spans="1:44" x14ac:dyDescent="0.2">
      <c r="A223">
        <v>222</v>
      </c>
      <c r="B223" t="s">
        <v>317</v>
      </c>
      <c r="C223" t="s">
        <v>185</v>
      </c>
      <c r="D223" t="s">
        <v>150</v>
      </c>
      <c r="E223">
        <v>38</v>
      </c>
      <c r="F223">
        <v>1</v>
      </c>
      <c r="H223" t="s">
        <v>64</v>
      </c>
      <c r="I223" t="s">
        <v>507</v>
      </c>
      <c r="J223" t="s">
        <v>233</v>
      </c>
      <c r="K223" t="s">
        <v>30</v>
      </c>
      <c r="L223">
        <v>-16.100000000000001</v>
      </c>
      <c r="M223" t="s">
        <v>39</v>
      </c>
      <c r="N223">
        <v>0.3</v>
      </c>
      <c r="R223">
        <v>14.7</v>
      </c>
      <c r="S223" t="s">
        <v>39</v>
      </c>
      <c r="T223">
        <v>0.8</v>
      </c>
      <c r="AA223" t="s">
        <v>157</v>
      </c>
      <c r="AB223">
        <v>2004</v>
      </c>
      <c r="AC223">
        <v>2004</v>
      </c>
      <c r="AD223" t="s">
        <v>156</v>
      </c>
      <c r="AF223" t="s">
        <v>158</v>
      </c>
      <c r="AG223">
        <f t="shared" si="9"/>
        <v>-0.94972222222222225</v>
      </c>
      <c r="AH223">
        <f t="shared" si="9"/>
        <v>-0.94972222222222225</v>
      </c>
      <c r="AI223">
        <f t="shared" si="10"/>
        <v>-80.713076923076926</v>
      </c>
      <c r="AJ223">
        <f t="shared" si="10"/>
        <v>-80.713076923076926</v>
      </c>
      <c r="AK223" t="s">
        <v>21</v>
      </c>
      <c r="AO223">
        <v>90</v>
      </c>
      <c r="AP223">
        <v>293</v>
      </c>
      <c r="AR223" t="s">
        <v>579</v>
      </c>
    </row>
    <row r="224" spans="1:44" x14ac:dyDescent="0.2">
      <c r="A224">
        <v>223</v>
      </c>
      <c r="B224" t="s">
        <v>317</v>
      </c>
      <c r="C224" t="s">
        <v>185</v>
      </c>
      <c r="D224" t="s">
        <v>150</v>
      </c>
      <c r="E224">
        <v>26</v>
      </c>
      <c r="F224">
        <v>0</v>
      </c>
      <c r="H224" t="s">
        <v>64</v>
      </c>
      <c r="I224" t="s">
        <v>507</v>
      </c>
      <c r="J224" t="s">
        <v>233</v>
      </c>
      <c r="K224" t="s">
        <v>30</v>
      </c>
      <c r="L224">
        <v>-16.100000000000001</v>
      </c>
      <c r="M224" t="s">
        <v>39</v>
      </c>
      <c r="N224">
        <v>0.4</v>
      </c>
      <c r="R224">
        <v>14.9</v>
      </c>
      <c r="S224" t="s">
        <v>39</v>
      </c>
      <c r="T224">
        <v>0.8</v>
      </c>
      <c r="AA224" t="s">
        <v>157</v>
      </c>
      <c r="AB224">
        <v>2005</v>
      </c>
      <c r="AC224">
        <v>2005</v>
      </c>
      <c r="AD224" t="s">
        <v>156</v>
      </c>
      <c r="AF224" t="s">
        <v>158</v>
      </c>
      <c r="AG224">
        <f t="shared" si="9"/>
        <v>-0.94972222222222225</v>
      </c>
      <c r="AH224">
        <f t="shared" si="9"/>
        <v>-0.94972222222222225</v>
      </c>
      <c r="AI224">
        <f t="shared" si="10"/>
        <v>-80.713076923076926</v>
      </c>
      <c r="AJ224">
        <f t="shared" si="10"/>
        <v>-80.713076923076926</v>
      </c>
      <c r="AK224" t="s">
        <v>21</v>
      </c>
      <c r="AO224">
        <v>90</v>
      </c>
      <c r="AP224">
        <v>293</v>
      </c>
      <c r="AR224" t="s">
        <v>579</v>
      </c>
    </row>
    <row r="225" spans="1:44" x14ac:dyDescent="0.2">
      <c r="A225">
        <v>224</v>
      </c>
      <c r="B225" t="s">
        <v>317</v>
      </c>
      <c r="C225" t="s">
        <v>97</v>
      </c>
      <c r="D225" t="s">
        <v>62</v>
      </c>
      <c r="E225">
        <v>20</v>
      </c>
      <c r="H225" t="s">
        <v>153</v>
      </c>
      <c r="I225" s="5" t="s">
        <v>526</v>
      </c>
      <c r="J225" t="s">
        <v>30</v>
      </c>
      <c r="K225" t="s">
        <v>30</v>
      </c>
      <c r="L225">
        <v>-12.8</v>
      </c>
      <c r="M225" t="s">
        <v>39</v>
      </c>
      <c r="N225">
        <v>0.9</v>
      </c>
      <c r="R225">
        <v>12.6</v>
      </c>
      <c r="S225" t="s">
        <v>39</v>
      </c>
      <c r="T225">
        <v>1.1000000000000001</v>
      </c>
      <c r="X225">
        <v>3</v>
      </c>
      <c r="Y225" t="s">
        <v>39</v>
      </c>
      <c r="Z225">
        <v>0.2</v>
      </c>
      <c r="AA225" t="s">
        <v>157</v>
      </c>
      <c r="AB225">
        <v>2003</v>
      </c>
      <c r="AC225">
        <v>2003</v>
      </c>
      <c r="AD225" t="s">
        <v>156</v>
      </c>
      <c r="AF225" t="s">
        <v>158</v>
      </c>
      <c r="AG225">
        <f t="shared" si="9"/>
        <v>-0.94972222222222225</v>
      </c>
      <c r="AH225">
        <f t="shared" si="9"/>
        <v>-0.94972222222222225</v>
      </c>
      <c r="AI225">
        <f t="shared" si="10"/>
        <v>-80.713076923076926</v>
      </c>
      <c r="AJ225">
        <f t="shared" si="10"/>
        <v>-80.713076923076926</v>
      </c>
      <c r="AK225" t="s">
        <v>21</v>
      </c>
      <c r="AO225">
        <v>122</v>
      </c>
      <c r="AP225">
        <v>284</v>
      </c>
      <c r="AR225" t="s">
        <v>579</v>
      </c>
    </row>
    <row r="226" spans="1:44" x14ac:dyDescent="0.2">
      <c r="A226">
        <v>225</v>
      </c>
      <c r="B226" t="s">
        <v>317</v>
      </c>
      <c r="C226" t="s">
        <v>185</v>
      </c>
      <c r="D226" t="s">
        <v>150</v>
      </c>
      <c r="E226">
        <v>20</v>
      </c>
      <c r="H226" t="s">
        <v>153</v>
      </c>
      <c r="I226" s="5" t="s">
        <v>526</v>
      </c>
      <c r="J226" t="s">
        <v>30</v>
      </c>
      <c r="K226" t="s">
        <v>30</v>
      </c>
      <c r="L226">
        <v>-13.4</v>
      </c>
      <c r="M226" t="s">
        <v>39</v>
      </c>
      <c r="N226">
        <v>0.7</v>
      </c>
      <c r="R226">
        <v>12.4</v>
      </c>
      <c r="S226" t="s">
        <v>39</v>
      </c>
      <c r="T226">
        <v>1.8</v>
      </c>
      <c r="X226">
        <v>3</v>
      </c>
      <c r="Y226" t="s">
        <v>39</v>
      </c>
      <c r="Z226">
        <v>0.4</v>
      </c>
      <c r="AA226" t="s">
        <v>157</v>
      </c>
      <c r="AB226">
        <v>2003</v>
      </c>
      <c r="AC226">
        <v>2003</v>
      </c>
      <c r="AD226" t="s">
        <v>156</v>
      </c>
      <c r="AF226" t="s">
        <v>158</v>
      </c>
      <c r="AG226">
        <f t="shared" si="9"/>
        <v>-0.94972222222222225</v>
      </c>
      <c r="AH226">
        <f t="shared" si="9"/>
        <v>-0.94972222222222225</v>
      </c>
      <c r="AI226">
        <f t="shared" si="10"/>
        <v>-80.713076923076926</v>
      </c>
      <c r="AJ226">
        <f t="shared" si="10"/>
        <v>-80.713076923076926</v>
      </c>
      <c r="AK226" t="s">
        <v>21</v>
      </c>
      <c r="AO226">
        <v>90</v>
      </c>
      <c r="AP226">
        <v>293</v>
      </c>
      <c r="AR226" t="s">
        <v>579</v>
      </c>
    </row>
    <row r="227" spans="1:44" x14ac:dyDescent="0.2">
      <c r="A227">
        <v>226</v>
      </c>
      <c r="B227" t="s">
        <v>320</v>
      </c>
      <c r="C227" t="s">
        <v>55</v>
      </c>
      <c r="D227" t="s">
        <v>56</v>
      </c>
      <c r="E227">
        <v>15</v>
      </c>
      <c r="H227" t="s">
        <v>318</v>
      </c>
      <c r="I227" t="s">
        <v>522</v>
      </c>
      <c r="J227" t="s">
        <v>233</v>
      </c>
      <c r="K227" t="s">
        <v>233</v>
      </c>
      <c r="L227">
        <v>-15.8</v>
      </c>
      <c r="M227" t="s">
        <v>40</v>
      </c>
      <c r="N227">
        <v>0.3</v>
      </c>
      <c r="R227">
        <v>9.4</v>
      </c>
      <c r="S227" t="s">
        <v>40</v>
      </c>
      <c r="T227">
        <v>0.2</v>
      </c>
      <c r="X227">
        <v>2.9</v>
      </c>
      <c r="Y227" t="s">
        <v>40</v>
      </c>
      <c r="Z227">
        <v>0</v>
      </c>
      <c r="AA227" t="s">
        <v>58</v>
      </c>
      <c r="AB227">
        <v>2013</v>
      </c>
      <c r="AC227">
        <v>2014</v>
      </c>
      <c r="AD227" t="s">
        <v>319</v>
      </c>
      <c r="AF227" t="s">
        <v>158</v>
      </c>
      <c r="AG227">
        <v>-22.55</v>
      </c>
      <c r="AH227">
        <v>-22.55</v>
      </c>
      <c r="AI227">
        <v>-113.8</v>
      </c>
      <c r="AJ227">
        <v>-113.8</v>
      </c>
      <c r="AR227" t="s">
        <v>579</v>
      </c>
    </row>
    <row r="228" spans="1:44" x14ac:dyDescent="0.2">
      <c r="A228">
        <v>227</v>
      </c>
      <c r="B228" t="s">
        <v>323</v>
      </c>
      <c r="C228" t="s">
        <v>104</v>
      </c>
      <c r="D228" t="s">
        <v>446</v>
      </c>
      <c r="E228">
        <v>8</v>
      </c>
      <c r="H228" t="s">
        <v>321</v>
      </c>
      <c r="I228" s="5" t="s">
        <v>526</v>
      </c>
      <c r="J228" t="s">
        <v>30</v>
      </c>
      <c r="K228" t="s">
        <v>30</v>
      </c>
      <c r="O228">
        <v>-29.43</v>
      </c>
      <c r="P228">
        <v>-17.89</v>
      </c>
      <c r="U228">
        <v>7.92</v>
      </c>
      <c r="V228">
        <v>11.51</v>
      </c>
      <c r="AB228">
        <v>2006</v>
      </c>
      <c r="AC228">
        <v>2013</v>
      </c>
      <c r="AD228" t="s">
        <v>322</v>
      </c>
      <c r="AF228" t="s">
        <v>212</v>
      </c>
      <c r="AG228">
        <v>25.3</v>
      </c>
      <c r="AH228">
        <v>25.5</v>
      </c>
      <c r="AI228">
        <v>-81.2</v>
      </c>
      <c r="AJ228">
        <v>-80.900000000000006</v>
      </c>
      <c r="AR228" t="s">
        <v>579</v>
      </c>
    </row>
    <row r="229" spans="1:44" x14ac:dyDescent="0.2">
      <c r="A229">
        <v>228</v>
      </c>
      <c r="B229" t="s">
        <v>324</v>
      </c>
      <c r="C229" t="s">
        <v>155</v>
      </c>
      <c r="D229" t="s">
        <v>154</v>
      </c>
      <c r="E229">
        <v>16</v>
      </c>
      <c r="F229">
        <v>0</v>
      </c>
      <c r="H229" t="s">
        <v>64</v>
      </c>
      <c r="I229" t="s">
        <v>523</v>
      </c>
      <c r="J229" t="s">
        <v>233</v>
      </c>
      <c r="K229" t="s">
        <v>233</v>
      </c>
      <c r="L229">
        <v>-16.54</v>
      </c>
      <c r="M229" t="s">
        <v>39</v>
      </c>
      <c r="N229">
        <v>0.43</v>
      </c>
      <c r="R229">
        <v>12.65</v>
      </c>
      <c r="S229" t="s">
        <v>39</v>
      </c>
      <c r="T229">
        <v>1.58</v>
      </c>
      <c r="X229">
        <v>3.08</v>
      </c>
      <c r="AA229" t="s">
        <v>177</v>
      </c>
      <c r="AB229">
        <v>2011</v>
      </c>
      <c r="AC229">
        <v>2011</v>
      </c>
      <c r="AD229" t="s">
        <v>325</v>
      </c>
      <c r="AF229" t="s">
        <v>158</v>
      </c>
      <c r="AG229">
        <v>-22.55</v>
      </c>
      <c r="AH229">
        <v>-22.55</v>
      </c>
      <c r="AI229">
        <v>-113.8</v>
      </c>
      <c r="AJ229">
        <v>-113.8</v>
      </c>
      <c r="AK229" t="s">
        <v>21</v>
      </c>
      <c r="AL229">
        <v>269.89999999999998</v>
      </c>
      <c r="AR229" t="s">
        <v>579</v>
      </c>
    </row>
    <row r="230" spans="1:44" x14ac:dyDescent="0.2">
      <c r="A230">
        <v>229</v>
      </c>
      <c r="B230" t="s">
        <v>324</v>
      </c>
      <c r="C230" t="s">
        <v>155</v>
      </c>
      <c r="D230" t="s">
        <v>154</v>
      </c>
      <c r="E230">
        <v>23</v>
      </c>
      <c r="F230">
        <v>1</v>
      </c>
      <c r="H230" t="s">
        <v>64</v>
      </c>
      <c r="I230" t="s">
        <v>523</v>
      </c>
      <c r="J230" t="s">
        <v>233</v>
      </c>
      <c r="K230" t="s">
        <v>233</v>
      </c>
      <c r="L230">
        <v>-16.72</v>
      </c>
      <c r="M230" t="s">
        <v>39</v>
      </c>
      <c r="N230">
        <v>0.45</v>
      </c>
      <c r="R230">
        <v>12.04</v>
      </c>
      <c r="S230" t="s">
        <v>39</v>
      </c>
      <c r="T230">
        <v>1.1000000000000001</v>
      </c>
      <c r="X230">
        <v>3.14</v>
      </c>
      <c r="AA230" t="s">
        <v>177</v>
      </c>
      <c r="AB230">
        <v>2011</v>
      </c>
      <c r="AC230">
        <v>2011</v>
      </c>
      <c r="AD230" t="s">
        <v>325</v>
      </c>
      <c r="AF230" t="s">
        <v>158</v>
      </c>
      <c r="AG230">
        <v>-22.55</v>
      </c>
      <c r="AH230">
        <v>-22.55</v>
      </c>
      <c r="AI230">
        <v>-113.8</v>
      </c>
      <c r="AJ230">
        <v>-113.8</v>
      </c>
      <c r="AK230" t="s">
        <v>21</v>
      </c>
      <c r="AL230">
        <v>271.10000000000002</v>
      </c>
      <c r="AR230" t="s">
        <v>579</v>
      </c>
    </row>
    <row r="231" spans="1:44" x14ac:dyDescent="0.2">
      <c r="A231">
        <v>230</v>
      </c>
      <c r="B231" t="s">
        <v>324</v>
      </c>
      <c r="C231" t="s">
        <v>66</v>
      </c>
      <c r="D231" t="s">
        <v>67</v>
      </c>
      <c r="E231">
        <v>9</v>
      </c>
      <c r="F231">
        <v>0</v>
      </c>
      <c r="H231" t="s">
        <v>64</v>
      </c>
      <c r="I231" t="s">
        <v>523</v>
      </c>
      <c r="J231" t="s">
        <v>233</v>
      </c>
      <c r="K231" t="s">
        <v>233</v>
      </c>
      <c r="L231">
        <v>-16.62</v>
      </c>
      <c r="M231" t="s">
        <v>39</v>
      </c>
      <c r="N231">
        <v>0.3</v>
      </c>
      <c r="R231">
        <v>13.13</v>
      </c>
      <c r="S231" t="s">
        <v>39</v>
      </c>
      <c r="T231">
        <v>0.71</v>
      </c>
      <c r="X231">
        <v>2.96</v>
      </c>
      <c r="AA231" t="s">
        <v>177</v>
      </c>
      <c r="AB231">
        <v>2011</v>
      </c>
      <c r="AC231">
        <v>2011</v>
      </c>
      <c r="AD231" t="s">
        <v>325</v>
      </c>
      <c r="AF231" t="s">
        <v>158</v>
      </c>
      <c r="AG231">
        <v>-22.55</v>
      </c>
      <c r="AH231">
        <v>-22.55</v>
      </c>
      <c r="AI231">
        <v>-113.8</v>
      </c>
      <c r="AJ231">
        <v>-113.8</v>
      </c>
      <c r="AK231" t="s">
        <v>21</v>
      </c>
      <c r="AL231">
        <v>174.8</v>
      </c>
      <c r="AR231" t="s">
        <v>579</v>
      </c>
    </row>
    <row r="232" spans="1:44" x14ac:dyDescent="0.2">
      <c r="A232">
        <v>231</v>
      </c>
      <c r="B232" t="s">
        <v>324</v>
      </c>
      <c r="C232" t="s">
        <v>66</v>
      </c>
      <c r="D232" t="s">
        <v>67</v>
      </c>
      <c r="E232">
        <v>11</v>
      </c>
      <c r="F232">
        <v>1</v>
      </c>
      <c r="H232" t="s">
        <v>64</v>
      </c>
      <c r="I232" t="s">
        <v>523</v>
      </c>
      <c r="J232" t="s">
        <v>233</v>
      </c>
      <c r="K232" t="s">
        <v>233</v>
      </c>
      <c r="L232">
        <v>-16.649999999999999</v>
      </c>
      <c r="M232" t="s">
        <v>39</v>
      </c>
      <c r="N232">
        <v>0.2</v>
      </c>
      <c r="R232">
        <v>13.76</v>
      </c>
      <c r="S232" t="s">
        <v>39</v>
      </c>
      <c r="T232">
        <v>1</v>
      </c>
      <c r="X232">
        <v>2.99</v>
      </c>
      <c r="AA232" t="s">
        <v>177</v>
      </c>
      <c r="AB232">
        <v>2011</v>
      </c>
      <c r="AC232">
        <v>2011</v>
      </c>
      <c r="AD232" t="s">
        <v>325</v>
      </c>
      <c r="AF232" t="s">
        <v>158</v>
      </c>
      <c r="AG232">
        <v>-22.55</v>
      </c>
      <c r="AH232">
        <v>-22.55</v>
      </c>
      <c r="AI232">
        <v>-113.8</v>
      </c>
      <c r="AJ232">
        <v>-113.8</v>
      </c>
      <c r="AK232" t="s">
        <v>21</v>
      </c>
      <c r="AL232">
        <v>176.6</v>
      </c>
      <c r="AR232" t="s">
        <v>579</v>
      </c>
    </row>
    <row r="233" spans="1:44" x14ac:dyDescent="0.2">
      <c r="A233">
        <v>232</v>
      </c>
      <c r="B233" t="s">
        <v>324</v>
      </c>
      <c r="C233" t="s">
        <v>184</v>
      </c>
      <c r="D233" t="s">
        <v>448</v>
      </c>
      <c r="E233">
        <v>20</v>
      </c>
      <c r="F233">
        <v>0</v>
      </c>
      <c r="H233" t="s">
        <v>64</v>
      </c>
      <c r="I233" t="s">
        <v>523</v>
      </c>
      <c r="J233" t="s">
        <v>233</v>
      </c>
      <c r="K233" t="s">
        <v>233</v>
      </c>
      <c r="L233">
        <v>-16.82</v>
      </c>
      <c r="M233" t="s">
        <v>39</v>
      </c>
      <c r="N233">
        <v>0.3</v>
      </c>
      <c r="R233">
        <v>14.26</v>
      </c>
      <c r="S233" t="s">
        <v>39</v>
      </c>
      <c r="T233">
        <v>1.43</v>
      </c>
      <c r="X233">
        <v>3.17</v>
      </c>
      <c r="AA233" t="s">
        <v>177</v>
      </c>
      <c r="AB233">
        <v>2011</v>
      </c>
      <c r="AC233">
        <v>2011</v>
      </c>
      <c r="AD233" t="s">
        <v>325</v>
      </c>
      <c r="AF233" t="s">
        <v>158</v>
      </c>
      <c r="AG233">
        <v>-22.55</v>
      </c>
      <c r="AH233">
        <v>-22.55</v>
      </c>
      <c r="AI233">
        <v>-113.8</v>
      </c>
      <c r="AJ233">
        <v>-113.8</v>
      </c>
      <c r="AK233" t="s">
        <v>21</v>
      </c>
      <c r="AL233">
        <v>171.7</v>
      </c>
      <c r="AR233" t="s">
        <v>579</v>
      </c>
    </row>
    <row r="234" spans="1:44" x14ac:dyDescent="0.2">
      <c r="A234">
        <v>233</v>
      </c>
      <c r="B234" t="s">
        <v>324</v>
      </c>
      <c r="C234" t="s">
        <v>184</v>
      </c>
      <c r="D234" t="s">
        <v>448</v>
      </c>
      <c r="E234">
        <v>12</v>
      </c>
      <c r="F234">
        <v>1</v>
      </c>
      <c r="H234" t="s">
        <v>64</v>
      </c>
      <c r="I234" t="s">
        <v>523</v>
      </c>
      <c r="J234" t="s">
        <v>233</v>
      </c>
      <c r="K234" t="s">
        <v>233</v>
      </c>
      <c r="L234">
        <v>-16.77</v>
      </c>
      <c r="M234" t="s">
        <v>39</v>
      </c>
      <c r="N234">
        <v>0.16</v>
      </c>
      <c r="R234">
        <v>14.09</v>
      </c>
      <c r="S234" t="s">
        <v>39</v>
      </c>
      <c r="T234">
        <v>1.49</v>
      </c>
      <c r="X234">
        <v>3.05</v>
      </c>
      <c r="AA234" t="s">
        <v>177</v>
      </c>
      <c r="AB234">
        <v>2011</v>
      </c>
      <c r="AC234">
        <v>2011</v>
      </c>
      <c r="AD234" t="s">
        <v>325</v>
      </c>
      <c r="AF234" t="s">
        <v>158</v>
      </c>
      <c r="AG234">
        <v>-22.55</v>
      </c>
      <c r="AH234">
        <v>-22.55</v>
      </c>
      <c r="AI234">
        <v>-113.8</v>
      </c>
      <c r="AJ234">
        <v>-113.8</v>
      </c>
      <c r="AK234" t="s">
        <v>21</v>
      </c>
      <c r="AL234">
        <v>168.9</v>
      </c>
      <c r="AR234" t="s">
        <v>579</v>
      </c>
    </row>
    <row r="235" spans="1:44" x14ac:dyDescent="0.2">
      <c r="A235">
        <v>234</v>
      </c>
      <c r="B235" t="s">
        <v>329</v>
      </c>
      <c r="C235" t="s">
        <v>326</v>
      </c>
      <c r="D235" t="s">
        <v>327</v>
      </c>
      <c r="E235">
        <v>12</v>
      </c>
      <c r="F235">
        <f>8/12</f>
        <v>0.66666666666666663</v>
      </c>
      <c r="H235" t="s">
        <v>64</v>
      </c>
      <c r="I235" t="s">
        <v>507</v>
      </c>
      <c r="J235" t="s">
        <v>233</v>
      </c>
      <c r="K235" t="s">
        <v>30</v>
      </c>
      <c r="R235">
        <v>11.5</v>
      </c>
      <c r="S235" t="s">
        <v>39</v>
      </c>
      <c r="T235">
        <v>0.3</v>
      </c>
      <c r="AA235" t="s">
        <v>198</v>
      </c>
      <c r="AB235">
        <v>2011</v>
      </c>
      <c r="AC235">
        <v>2012</v>
      </c>
      <c r="AD235" t="s">
        <v>328</v>
      </c>
      <c r="AF235" t="s">
        <v>158</v>
      </c>
      <c r="AG235">
        <v>27.9</v>
      </c>
      <c r="AH235">
        <v>27.9</v>
      </c>
      <c r="AI235">
        <v>-175.9</v>
      </c>
      <c r="AJ235">
        <v>-175.9</v>
      </c>
      <c r="AK235" t="s">
        <v>21</v>
      </c>
      <c r="AL235">
        <v>162</v>
      </c>
      <c r="AM235" t="s">
        <v>39</v>
      </c>
      <c r="AN235">
        <v>22</v>
      </c>
      <c r="AR235" t="s">
        <v>579</v>
      </c>
    </row>
    <row r="236" spans="1:44" x14ac:dyDescent="0.2">
      <c r="A236">
        <v>235</v>
      </c>
      <c r="B236" t="s">
        <v>341</v>
      </c>
      <c r="C236" t="s">
        <v>330</v>
      </c>
      <c r="D236" t="s">
        <v>201</v>
      </c>
      <c r="E236">
        <v>1</v>
      </c>
      <c r="H236" t="s">
        <v>64</v>
      </c>
      <c r="I236" s="5" t="s">
        <v>526</v>
      </c>
      <c r="J236" t="s">
        <v>30</v>
      </c>
      <c r="K236" t="s">
        <v>30</v>
      </c>
      <c r="L236">
        <v>-20.2</v>
      </c>
      <c r="R236">
        <v>8.9</v>
      </c>
      <c r="AB236">
        <v>1986</v>
      </c>
      <c r="AC236">
        <v>1990</v>
      </c>
      <c r="AD236" t="s">
        <v>331</v>
      </c>
      <c r="AF236" t="s">
        <v>526</v>
      </c>
      <c r="AG236" s="12">
        <v>54</v>
      </c>
      <c r="AH236" s="12">
        <v>46.6</v>
      </c>
      <c r="AI236" s="12">
        <v>-64.5</v>
      </c>
      <c r="AJ236" s="12">
        <v>-52.4</v>
      </c>
      <c r="AR236" t="s">
        <v>579</v>
      </c>
    </row>
    <row r="237" spans="1:44" x14ac:dyDescent="0.2">
      <c r="A237">
        <v>236</v>
      </c>
      <c r="B237" t="s">
        <v>340</v>
      </c>
      <c r="C237" t="s">
        <v>76</v>
      </c>
      <c r="D237" t="s">
        <v>77</v>
      </c>
      <c r="E237">
        <v>1</v>
      </c>
      <c r="F237">
        <v>0</v>
      </c>
      <c r="H237" t="s">
        <v>153</v>
      </c>
      <c r="I237" t="s">
        <v>524</v>
      </c>
      <c r="J237" t="s">
        <v>233</v>
      </c>
      <c r="K237" t="s">
        <v>233</v>
      </c>
      <c r="L237">
        <v>-12.617500000000001</v>
      </c>
      <c r="R237">
        <v>19.837500000000002</v>
      </c>
      <c r="AB237">
        <v>1982</v>
      </c>
      <c r="AC237">
        <v>1982</v>
      </c>
      <c r="AD237" t="s">
        <v>337</v>
      </c>
      <c r="AF237" t="s">
        <v>526</v>
      </c>
      <c r="AG237" s="12">
        <v>32.5</v>
      </c>
      <c r="AH237" s="12">
        <v>35.6</v>
      </c>
      <c r="AI237" s="12">
        <v>-121.5</v>
      </c>
      <c r="AJ237" s="12">
        <v>-117.4</v>
      </c>
      <c r="AK237" t="s">
        <v>21</v>
      </c>
      <c r="AL237">
        <v>460.9</v>
      </c>
      <c r="AQ237" s="10" t="s">
        <v>301</v>
      </c>
      <c r="AR237" t="s">
        <v>579</v>
      </c>
    </row>
    <row r="238" spans="1:44" x14ac:dyDescent="0.2">
      <c r="A238">
        <v>237</v>
      </c>
      <c r="B238" t="s">
        <v>340</v>
      </c>
      <c r="C238" t="s">
        <v>76</v>
      </c>
      <c r="D238" t="s">
        <v>77</v>
      </c>
      <c r="E238">
        <v>1</v>
      </c>
      <c r="F238">
        <v>0</v>
      </c>
      <c r="H238" t="s">
        <v>153</v>
      </c>
      <c r="I238" t="s">
        <v>524</v>
      </c>
      <c r="J238" t="s">
        <v>233</v>
      </c>
      <c r="K238" t="s">
        <v>233</v>
      </c>
      <c r="L238">
        <v>-12.05</v>
      </c>
      <c r="R238">
        <v>19.020000000000003</v>
      </c>
      <c r="AD238" t="s">
        <v>293</v>
      </c>
      <c r="AF238" t="s">
        <v>526</v>
      </c>
      <c r="AG238" s="12">
        <v>32.299999999999997</v>
      </c>
      <c r="AH238" s="12">
        <v>41.9</v>
      </c>
      <c r="AI238" s="12">
        <v>-124.8</v>
      </c>
      <c r="AJ238" s="12">
        <v>-117.4</v>
      </c>
      <c r="AK238" t="s">
        <v>21</v>
      </c>
      <c r="AL238">
        <v>471.1</v>
      </c>
      <c r="AQ238" s="10" t="s">
        <v>332</v>
      </c>
      <c r="AR238" t="s">
        <v>579</v>
      </c>
    </row>
    <row r="239" spans="1:44" x14ac:dyDescent="0.2">
      <c r="A239">
        <v>238</v>
      </c>
      <c r="B239" t="s">
        <v>340</v>
      </c>
      <c r="C239" t="s">
        <v>76</v>
      </c>
      <c r="D239" t="s">
        <v>77</v>
      </c>
      <c r="E239">
        <v>1</v>
      </c>
      <c r="F239">
        <v>1</v>
      </c>
      <c r="H239" t="s">
        <v>153</v>
      </c>
      <c r="I239" t="s">
        <v>524</v>
      </c>
      <c r="J239" t="s">
        <v>233</v>
      </c>
      <c r="K239" t="s">
        <v>233</v>
      </c>
      <c r="L239">
        <v>-12.132</v>
      </c>
      <c r="R239">
        <v>19.271999999999998</v>
      </c>
      <c r="AB239">
        <v>1994</v>
      </c>
      <c r="AC239">
        <v>1994</v>
      </c>
      <c r="AD239" t="s">
        <v>293</v>
      </c>
      <c r="AF239" t="s">
        <v>526</v>
      </c>
      <c r="AG239" s="12">
        <v>32.299999999999997</v>
      </c>
      <c r="AH239" s="12">
        <v>41.9</v>
      </c>
      <c r="AI239" s="12">
        <v>-124.8</v>
      </c>
      <c r="AJ239" s="12">
        <v>-117.4</v>
      </c>
      <c r="AK239" t="s">
        <v>21</v>
      </c>
      <c r="AL239">
        <v>534.4</v>
      </c>
      <c r="AQ239" s="10" t="s">
        <v>333</v>
      </c>
      <c r="AR239" t="s">
        <v>579</v>
      </c>
    </row>
    <row r="240" spans="1:44" x14ac:dyDescent="0.2">
      <c r="A240">
        <v>239</v>
      </c>
      <c r="B240" t="s">
        <v>340</v>
      </c>
      <c r="C240" t="s">
        <v>76</v>
      </c>
      <c r="D240" t="s">
        <v>77</v>
      </c>
      <c r="E240">
        <v>1</v>
      </c>
      <c r="F240">
        <v>1</v>
      </c>
      <c r="H240" t="s">
        <v>153</v>
      </c>
      <c r="I240" t="s">
        <v>524</v>
      </c>
      <c r="J240" t="s">
        <v>233</v>
      </c>
      <c r="K240" t="s">
        <v>233</v>
      </c>
      <c r="L240">
        <v>-11.63</v>
      </c>
      <c r="R240">
        <v>18.793333333333333</v>
      </c>
      <c r="AB240">
        <v>1959</v>
      </c>
      <c r="AC240">
        <v>1959</v>
      </c>
      <c r="AD240" t="s">
        <v>290</v>
      </c>
      <c r="AF240" t="s">
        <v>526</v>
      </c>
      <c r="AG240" s="12">
        <v>38.07</v>
      </c>
      <c r="AH240" s="12">
        <v>38.26</v>
      </c>
      <c r="AI240" s="12">
        <v>-122.94</v>
      </c>
      <c r="AJ240" s="12">
        <v>-122.85</v>
      </c>
      <c r="AK240" t="s">
        <v>21</v>
      </c>
      <c r="AL240">
        <v>277.5</v>
      </c>
      <c r="AQ240" s="10" t="s">
        <v>334</v>
      </c>
      <c r="AR240" t="s">
        <v>579</v>
      </c>
    </row>
    <row r="241" spans="1:44" x14ac:dyDescent="0.2">
      <c r="A241">
        <v>240</v>
      </c>
      <c r="B241" t="s">
        <v>340</v>
      </c>
      <c r="C241" t="s">
        <v>76</v>
      </c>
      <c r="D241" t="s">
        <v>77</v>
      </c>
      <c r="E241">
        <v>1</v>
      </c>
      <c r="F241">
        <v>0</v>
      </c>
      <c r="H241" t="s">
        <v>153</v>
      </c>
      <c r="I241" t="s">
        <v>524</v>
      </c>
      <c r="J241" t="s">
        <v>233</v>
      </c>
      <c r="K241" t="s">
        <v>233</v>
      </c>
      <c r="L241">
        <v>-12.885</v>
      </c>
      <c r="R241">
        <v>17.945</v>
      </c>
      <c r="AB241">
        <v>1968</v>
      </c>
      <c r="AC241">
        <v>1968</v>
      </c>
      <c r="AD241" t="s">
        <v>338</v>
      </c>
      <c r="AF241" t="s">
        <v>526</v>
      </c>
      <c r="AG241" s="12">
        <v>37.4</v>
      </c>
      <c r="AH241" s="12">
        <v>37.5</v>
      </c>
      <c r="AI241" s="12">
        <v>-122.5</v>
      </c>
      <c r="AJ241" s="12">
        <v>-122.4</v>
      </c>
      <c r="AK241" t="s">
        <v>21</v>
      </c>
      <c r="AL241">
        <v>234</v>
      </c>
      <c r="AQ241" s="10" t="s">
        <v>335</v>
      </c>
      <c r="AR241" t="s">
        <v>579</v>
      </c>
    </row>
    <row r="242" spans="1:44" x14ac:dyDescent="0.2">
      <c r="A242">
        <v>241</v>
      </c>
      <c r="B242" t="s">
        <v>340</v>
      </c>
      <c r="C242" t="s">
        <v>76</v>
      </c>
      <c r="D242" t="s">
        <v>77</v>
      </c>
      <c r="E242">
        <v>1</v>
      </c>
      <c r="F242">
        <v>0</v>
      </c>
      <c r="H242" t="s">
        <v>153</v>
      </c>
      <c r="I242" t="s">
        <v>524</v>
      </c>
      <c r="J242" t="s">
        <v>233</v>
      </c>
      <c r="K242" t="s">
        <v>233</v>
      </c>
      <c r="L242">
        <v>-12.339999999999998</v>
      </c>
      <c r="R242">
        <v>19.713999999999999</v>
      </c>
      <c r="AB242">
        <v>1978</v>
      </c>
      <c r="AC242">
        <v>1978</v>
      </c>
      <c r="AD242" t="s">
        <v>339</v>
      </c>
      <c r="AF242" t="s">
        <v>526</v>
      </c>
      <c r="AG242" s="12">
        <v>36.799999999999997</v>
      </c>
      <c r="AH242" s="12">
        <v>36.799999999999997</v>
      </c>
      <c r="AI242" s="12">
        <v>-121.8</v>
      </c>
      <c r="AJ242" s="12">
        <v>-121.8</v>
      </c>
      <c r="AK242" t="s">
        <v>21</v>
      </c>
      <c r="AL242">
        <v>393</v>
      </c>
      <c r="AQ242" s="10" t="s">
        <v>336</v>
      </c>
      <c r="AR242" t="s">
        <v>579</v>
      </c>
    </row>
    <row r="243" spans="1:44" x14ac:dyDescent="0.2">
      <c r="A243">
        <v>242</v>
      </c>
      <c r="B243" t="s">
        <v>351</v>
      </c>
      <c r="C243" t="s">
        <v>247</v>
      </c>
      <c r="D243" t="s">
        <v>245</v>
      </c>
      <c r="E243">
        <v>9</v>
      </c>
      <c r="H243" t="s">
        <v>31</v>
      </c>
      <c r="I243" t="s">
        <v>520</v>
      </c>
      <c r="J243" t="s">
        <v>582</v>
      </c>
      <c r="K243" t="s">
        <v>233</v>
      </c>
      <c r="L243">
        <v>-14.5</v>
      </c>
      <c r="M243" t="s">
        <v>40</v>
      </c>
      <c r="N243">
        <v>0.1</v>
      </c>
      <c r="R243">
        <v>15.4</v>
      </c>
      <c r="S243" t="s">
        <v>40</v>
      </c>
      <c r="T243">
        <v>0.1</v>
      </c>
      <c r="AB243">
        <v>2005</v>
      </c>
      <c r="AC243">
        <v>2010</v>
      </c>
      <c r="AD243" t="s">
        <v>350</v>
      </c>
      <c r="AF243" t="s">
        <v>526</v>
      </c>
      <c r="AG243" s="12">
        <v>-31.2</v>
      </c>
      <c r="AH243" s="12">
        <v>-26.9</v>
      </c>
      <c r="AI243" s="12">
        <v>30</v>
      </c>
      <c r="AJ243" s="12">
        <v>33.6</v>
      </c>
      <c r="AK243" t="s">
        <v>197</v>
      </c>
      <c r="AL243">
        <v>131</v>
      </c>
      <c r="AO243">
        <v>106</v>
      </c>
      <c r="AP243">
        <v>152</v>
      </c>
      <c r="AR243" t="s">
        <v>579</v>
      </c>
    </row>
    <row r="244" spans="1:44" x14ac:dyDescent="0.2">
      <c r="A244">
        <v>243</v>
      </c>
      <c r="B244" t="s">
        <v>351</v>
      </c>
      <c r="C244" t="s">
        <v>346</v>
      </c>
      <c r="D244" t="s">
        <v>342</v>
      </c>
      <c r="E244">
        <v>5</v>
      </c>
      <c r="H244" t="s">
        <v>31</v>
      </c>
      <c r="I244" t="s">
        <v>520</v>
      </c>
      <c r="J244" t="s">
        <v>582</v>
      </c>
      <c r="K244" t="s">
        <v>233</v>
      </c>
      <c r="L244">
        <v>-15.5</v>
      </c>
      <c r="M244" t="s">
        <v>40</v>
      </c>
      <c r="N244">
        <v>0.1</v>
      </c>
      <c r="R244">
        <v>14.1</v>
      </c>
      <c r="S244" t="s">
        <v>40</v>
      </c>
      <c r="T244">
        <v>0.1</v>
      </c>
      <c r="AB244">
        <v>2005</v>
      </c>
      <c r="AC244">
        <v>2010</v>
      </c>
      <c r="AD244" t="s">
        <v>350</v>
      </c>
      <c r="AF244" t="s">
        <v>526</v>
      </c>
      <c r="AG244" s="12">
        <v>-31.2</v>
      </c>
      <c r="AH244" s="12">
        <v>-26.9</v>
      </c>
      <c r="AI244" s="12">
        <v>30</v>
      </c>
      <c r="AJ244" s="12">
        <v>33.6</v>
      </c>
      <c r="AK244" t="s">
        <v>197</v>
      </c>
      <c r="AL244">
        <v>197</v>
      </c>
      <c r="AO244">
        <v>170</v>
      </c>
      <c r="AP244">
        <v>216</v>
      </c>
      <c r="AR244" t="s">
        <v>579</v>
      </c>
    </row>
    <row r="245" spans="1:44" x14ac:dyDescent="0.2">
      <c r="A245">
        <v>244</v>
      </c>
      <c r="B245" t="s">
        <v>351</v>
      </c>
      <c r="C245" t="s">
        <v>347</v>
      </c>
      <c r="D245" t="s">
        <v>343</v>
      </c>
      <c r="E245">
        <v>19</v>
      </c>
      <c r="H245" t="s">
        <v>31</v>
      </c>
      <c r="I245" t="s">
        <v>520</v>
      </c>
      <c r="J245" t="s">
        <v>582</v>
      </c>
      <c r="K245" t="s">
        <v>233</v>
      </c>
      <c r="L245">
        <v>-15.5</v>
      </c>
      <c r="M245" t="s">
        <v>40</v>
      </c>
      <c r="N245">
        <v>0.1</v>
      </c>
      <c r="R245">
        <v>13.5</v>
      </c>
      <c r="S245" t="s">
        <v>40</v>
      </c>
      <c r="T245">
        <v>0.1</v>
      </c>
      <c r="AB245">
        <v>2005</v>
      </c>
      <c r="AC245">
        <v>2010</v>
      </c>
      <c r="AD245" t="s">
        <v>350</v>
      </c>
      <c r="AF245" t="s">
        <v>526</v>
      </c>
      <c r="AG245" s="12">
        <v>-31.2</v>
      </c>
      <c r="AH245" s="12">
        <v>-26.9</v>
      </c>
      <c r="AI245" s="12">
        <v>30</v>
      </c>
      <c r="AJ245" s="12">
        <v>33.6</v>
      </c>
      <c r="AK245" t="s">
        <v>197</v>
      </c>
      <c r="AL245">
        <v>148</v>
      </c>
      <c r="AO245">
        <v>57</v>
      </c>
      <c r="AP245">
        <v>193</v>
      </c>
      <c r="AR245" t="s">
        <v>579</v>
      </c>
    </row>
    <row r="246" spans="1:44" x14ac:dyDescent="0.2">
      <c r="A246">
        <v>245</v>
      </c>
      <c r="B246" t="s">
        <v>351</v>
      </c>
      <c r="C246" t="s">
        <v>104</v>
      </c>
      <c r="D246" t="s">
        <v>446</v>
      </c>
      <c r="E246">
        <v>11</v>
      </c>
      <c r="H246" t="s">
        <v>31</v>
      </c>
      <c r="I246" t="s">
        <v>520</v>
      </c>
      <c r="J246" t="s">
        <v>582</v>
      </c>
      <c r="K246" t="s">
        <v>233</v>
      </c>
      <c r="L246">
        <v>-14.9</v>
      </c>
      <c r="M246" t="s">
        <v>40</v>
      </c>
      <c r="N246">
        <v>0.2</v>
      </c>
      <c r="R246">
        <v>14.6</v>
      </c>
      <c r="S246" t="s">
        <v>40</v>
      </c>
      <c r="T246">
        <v>0.2</v>
      </c>
      <c r="AB246">
        <v>2005</v>
      </c>
      <c r="AC246">
        <v>2010</v>
      </c>
      <c r="AD246" t="s">
        <v>350</v>
      </c>
      <c r="AF246" t="s">
        <v>526</v>
      </c>
      <c r="AG246" s="12">
        <v>-31.2</v>
      </c>
      <c r="AH246" s="12">
        <v>-26.9</v>
      </c>
      <c r="AI246" s="12">
        <v>30</v>
      </c>
      <c r="AJ246" s="12">
        <v>33.6</v>
      </c>
      <c r="AK246" t="s">
        <v>197</v>
      </c>
      <c r="AL246">
        <v>165</v>
      </c>
      <c r="AO246">
        <v>79</v>
      </c>
      <c r="AP246">
        <v>208</v>
      </c>
      <c r="AR246" t="s">
        <v>579</v>
      </c>
    </row>
    <row r="247" spans="1:44" x14ac:dyDescent="0.2">
      <c r="A247">
        <v>246</v>
      </c>
      <c r="B247" t="s">
        <v>351</v>
      </c>
      <c r="C247" t="s">
        <v>98</v>
      </c>
      <c r="D247" t="s">
        <v>126</v>
      </c>
      <c r="E247">
        <v>32</v>
      </c>
      <c r="H247" t="s">
        <v>31</v>
      </c>
      <c r="I247" t="s">
        <v>520</v>
      </c>
      <c r="J247" t="s">
        <v>582</v>
      </c>
      <c r="K247" t="s">
        <v>233</v>
      </c>
      <c r="L247">
        <v>-15.2</v>
      </c>
      <c r="M247" t="s">
        <v>40</v>
      </c>
      <c r="N247">
        <v>0.1</v>
      </c>
      <c r="R247">
        <v>14.4</v>
      </c>
      <c r="S247" t="s">
        <v>40</v>
      </c>
      <c r="T247">
        <v>0.1</v>
      </c>
      <c r="AB247">
        <v>2005</v>
      </c>
      <c r="AC247">
        <v>2010</v>
      </c>
      <c r="AD247" t="s">
        <v>350</v>
      </c>
      <c r="AF247" t="s">
        <v>526</v>
      </c>
      <c r="AG247" s="12">
        <v>-31.2</v>
      </c>
      <c r="AH247" s="12">
        <v>-26.9</v>
      </c>
      <c r="AI247" s="12">
        <v>30</v>
      </c>
      <c r="AJ247" s="12">
        <v>33.6</v>
      </c>
      <c r="AK247" t="s">
        <v>197</v>
      </c>
      <c r="AL247">
        <v>153</v>
      </c>
      <c r="AO247">
        <v>113</v>
      </c>
      <c r="AP247">
        <v>186</v>
      </c>
      <c r="AR247" t="s">
        <v>579</v>
      </c>
    </row>
    <row r="248" spans="1:44" x14ac:dyDescent="0.2">
      <c r="A248">
        <v>247</v>
      </c>
      <c r="B248" t="s">
        <v>351</v>
      </c>
      <c r="C248" t="s">
        <v>183</v>
      </c>
      <c r="D248" t="s">
        <v>148</v>
      </c>
      <c r="E248">
        <v>64</v>
      </c>
      <c r="H248" t="s">
        <v>31</v>
      </c>
      <c r="I248" t="s">
        <v>520</v>
      </c>
      <c r="J248" t="s">
        <v>582</v>
      </c>
      <c r="K248" t="s">
        <v>233</v>
      </c>
      <c r="L248">
        <v>-15.6</v>
      </c>
      <c r="M248" t="s">
        <v>40</v>
      </c>
      <c r="N248">
        <v>0.1</v>
      </c>
      <c r="R248">
        <v>13.7</v>
      </c>
      <c r="S248" t="s">
        <v>40</v>
      </c>
      <c r="T248">
        <v>0.1</v>
      </c>
      <c r="AB248">
        <v>2005</v>
      </c>
      <c r="AC248">
        <v>2010</v>
      </c>
      <c r="AD248" t="s">
        <v>350</v>
      </c>
      <c r="AF248" t="s">
        <v>526</v>
      </c>
      <c r="AG248" s="12">
        <v>-31.2</v>
      </c>
      <c r="AH248" s="12">
        <v>-26.9</v>
      </c>
      <c r="AI248" s="12">
        <v>30</v>
      </c>
      <c r="AJ248" s="12">
        <v>33.6</v>
      </c>
      <c r="AK248" t="s">
        <v>197</v>
      </c>
      <c r="AL248">
        <v>164</v>
      </c>
      <c r="AO248">
        <v>70</v>
      </c>
      <c r="AP248">
        <v>280</v>
      </c>
      <c r="AR248" t="s">
        <v>579</v>
      </c>
    </row>
    <row r="249" spans="1:44" x14ac:dyDescent="0.2">
      <c r="A249">
        <v>248</v>
      </c>
      <c r="B249" t="s">
        <v>351</v>
      </c>
      <c r="C249" t="s">
        <v>116</v>
      </c>
      <c r="D249" t="s">
        <v>129</v>
      </c>
      <c r="E249">
        <v>6</v>
      </c>
      <c r="H249" t="s">
        <v>31</v>
      </c>
      <c r="I249" t="s">
        <v>520</v>
      </c>
      <c r="J249" t="s">
        <v>582</v>
      </c>
      <c r="K249" t="s">
        <v>233</v>
      </c>
      <c r="L249">
        <v>-15.2</v>
      </c>
      <c r="M249" t="s">
        <v>40</v>
      </c>
      <c r="N249">
        <v>0.2</v>
      </c>
      <c r="R249">
        <v>15</v>
      </c>
      <c r="S249" t="s">
        <v>40</v>
      </c>
      <c r="T249">
        <v>0.3</v>
      </c>
      <c r="AB249">
        <v>2005</v>
      </c>
      <c r="AC249">
        <v>2010</v>
      </c>
      <c r="AD249" t="s">
        <v>350</v>
      </c>
      <c r="AF249" t="s">
        <v>526</v>
      </c>
      <c r="AG249" s="12">
        <v>-31.2</v>
      </c>
      <c r="AH249" s="12">
        <v>-26.9</v>
      </c>
      <c r="AI249" s="12">
        <v>30</v>
      </c>
      <c r="AJ249" s="12">
        <v>33.6</v>
      </c>
      <c r="AK249" t="s">
        <v>197</v>
      </c>
      <c r="AL249">
        <v>124</v>
      </c>
      <c r="AO249">
        <v>93</v>
      </c>
      <c r="AP249">
        <v>139</v>
      </c>
      <c r="AR249" t="s">
        <v>579</v>
      </c>
    </row>
    <row r="250" spans="1:44" x14ac:dyDescent="0.2">
      <c r="A250">
        <v>249</v>
      </c>
      <c r="B250" t="s">
        <v>351</v>
      </c>
      <c r="C250" t="s">
        <v>102</v>
      </c>
      <c r="D250" t="s">
        <v>103</v>
      </c>
      <c r="E250">
        <v>18</v>
      </c>
      <c r="H250" t="s">
        <v>31</v>
      </c>
      <c r="I250" t="s">
        <v>520</v>
      </c>
      <c r="J250" t="s">
        <v>582</v>
      </c>
      <c r="K250" t="s">
        <v>233</v>
      </c>
      <c r="L250">
        <v>-16.100000000000001</v>
      </c>
      <c r="M250" t="s">
        <v>40</v>
      </c>
      <c r="N250">
        <v>0.2</v>
      </c>
      <c r="R250">
        <v>13</v>
      </c>
      <c r="S250" t="s">
        <v>40</v>
      </c>
      <c r="T250">
        <v>0.1</v>
      </c>
      <c r="AB250">
        <v>2005</v>
      </c>
      <c r="AC250">
        <v>2010</v>
      </c>
      <c r="AD250" t="s">
        <v>350</v>
      </c>
      <c r="AF250" t="s">
        <v>526</v>
      </c>
      <c r="AG250" s="12">
        <v>-31.2</v>
      </c>
      <c r="AH250" s="12">
        <v>-26.9</v>
      </c>
      <c r="AI250" s="12">
        <v>30</v>
      </c>
      <c r="AJ250" s="12">
        <v>33.6</v>
      </c>
      <c r="AK250" t="s">
        <v>197</v>
      </c>
      <c r="AL250">
        <v>195</v>
      </c>
      <c r="AO250">
        <v>135</v>
      </c>
      <c r="AP250">
        <v>239</v>
      </c>
      <c r="AR250" t="s">
        <v>579</v>
      </c>
    </row>
    <row r="251" spans="1:44" x14ac:dyDescent="0.2">
      <c r="A251">
        <v>250</v>
      </c>
      <c r="B251" t="s">
        <v>351</v>
      </c>
      <c r="C251" t="s">
        <v>140</v>
      </c>
      <c r="D251" t="s">
        <v>188</v>
      </c>
      <c r="E251">
        <v>1</v>
      </c>
      <c r="H251" t="s">
        <v>31</v>
      </c>
      <c r="I251" t="s">
        <v>520</v>
      </c>
      <c r="J251" t="s">
        <v>582</v>
      </c>
      <c r="K251" t="s">
        <v>233</v>
      </c>
      <c r="L251">
        <v>-16</v>
      </c>
      <c r="R251">
        <v>13.7</v>
      </c>
      <c r="AB251">
        <v>2005</v>
      </c>
      <c r="AC251">
        <v>2010</v>
      </c>
      <c r="AD251" t="s">
        <v>350</v>
      </c>
      <c r="AF251" t="s">
        <v>526</v>
      </c>
      <c r="AG251" s="12">
        <v>-31.2</v>
      </c>
      <c r="AH251" s="12">
        <v>-26.9</v>
      </c>
      <c r="AI251" s="12">
        <v>30</v>
      </c>
      <c r="AJ251" s="12">
        <v>33.6</v>
      </c>
      <c r="AK251" t="s">
        <v>197</v>
      </c>
      <c r="AL251">
        <v>71</v>
      </c>
      <c r="AR251" t="s">
        <v>579</v>
      </c>
    </row>
    <row r="252" spans="1:44" x14ac:dyDescent="0.2">
      <c r="A252">
        <v>251</v>
      </c>
      <c r="B252" t="s">
        <v>351</v>
      </c>
      <c r="C252" t="s">
        <v>140</v>
      </c>
      <c r="D252" t="s">
        <v>188</v>
      </c>
      <c r="E252">
        <v>1</v>
      </c>
      <c r="H252" t="s">
        <v>31</v>
      </c>
      <c r="I252" t="s">
        <v>520</v>
      </c>
      <c r="J252" t="s">
        <v>582</v>
      </c>
      <c r="K252" t="s">
        <v>233</v>
      </c>
      <c r="L252">
        <v>-15.5</v>
      </c>
      <c r="R252">
        <v>13.9</v>
      </c>
      <c r="AB252">
        <v>2005</v>
      </c>
      <c r="AC252">
        <v>2010</v>
      </c>
      <c r="AD252" t="s">
        <v>350</v>
      </c>
      <c r="AF252" t="s">
        <v>526</v>
      </c>
      <c r="AG252" s="12">
        <v>-31.2</v>
      </c>
      <c r="AH252" s="12">
        <v>-26.9</v>
      </c>
      <c r="AI252" s="12">
        <v>30</v>
      </c>
      <c r="AJ252" s="12">
        <v>33.6</v>
      </c>
      <c r="AK252" t="s">
        <v>197</v>
      </c>
      <c r="AL252">
        <v>75</v>
      </c>
      <c r="AR252" t="s">
        <v>579</v>
      </c>
    </row>
    <row r="253" spans="1:44" x14ac:dyDescent="0.2">
      <c r="A253">
        <v>252</v>
      </c>
      <c r="B253" t="s">
        <v>351</v>
      </c>
      <c r="C253" t="s">
        <v>97</v>
      </c>
      <c r="D253" t="s">
        <v>62</v>
      </c>
      <c r="E253">
        <v>34</v>
      </c>
      <c r="H253" t="s">
        <v>31</v>
      </c>
      <c r="I253" t="s">
        <v>520</v>
      </c>
      <c r="J253" t="s">
        <v>582</v>
      </c>
      <c r="K253" t="s">
        <v>233</v>
      </c>
      <c r="L253">
        <v>-15.5</v>
      </c>
      <c r="M253" t="s">
        <v>40</v>
      </c>
      <c r="N253">
        <v>0.1</v>
      </c>
      <c r="R253">
        <v>14.8</v>
      </c>
      <c r="S253" t="s">
        <v>40</v>
      </c>
      <c r="T253">
        <v>0.1</v>
      </c>
      <c r="AB253">
        <v>2005</v>
      </c>
      <c r="AC253">
        <v>2010</v>
      </c>
      <c r="AD253" t="s">
        <v>350</v>
      </c>
      <c r="AF253" t="s">
        <v>526</v>
      </c>
      <c r="AG253" s="12">
        <v>-31.2</v>
      </c>
      <c r="AH253" s="12">
        <v>-26.9</v>
      </c>
      <c r="AI253" s="12">
        <v>30</v>
      </c>
      <c r="AJ253" s="12">
        <v>33.6</v>
      </c>
      <c r="AK253" t="s">
        <v>197</v>
      </c>
      <c r="AL253">
        <v>138</v>
      </c>
      <c r="AO253">
        <v>38</v>
      </c>
      <c r="AP253">
        <v>223</v>
      </c>
      <c r="AR253" t="s">
        <v>579</v>
      </c>
    </row>
    <row r="254" spans="1:44" x14ac:dyDescent="0.2">
      <c r="A254">
        <v>253</v>
      </c>
      <c r="B254" t="s">
        <v>351</v>
      </c>
      <c r="C254" t="s">
        <v>185</v>
      </c>
      <c r="D254" t="s">
        <v>150</v>
      </c>
      <c r="E254">
        <v>15</v>
      </c>
      <c r="H254" t="s">
        <v>31</v>
      </c>
      <c r="I254" t="s">
        <v>520</v>
      </c>
      <c r="J254" t="s">
        <v>582</v>
      </c>
      <c r="K254" t="s">
        <v>233</v>
      </c>
      <c r="L254">
        <v>-15.8</v>
      </c>
      <c r="M254" t="s">
        <v>40</v>
      </c>
      <c r="N254">
        <v>0.1</v>
      </c>
      <c r="R254">
        <v>14.7</v>
      </c>
      <c r="S254" t="s">
        <v>40</v>
      </c>
      <c r="T254">
        <v>0.1</v>
      </c>
      <c r="AB254">
        <v>2005</v>
      </c>
      <c r="AC254">
        <v>2010</v>
      </c>
      <c r="AD254" t="s">
        <v>350</v>
      </c>
      <c r="AF254" t="s">
        <v>526</v>
      </c>
      <c r="AG254" s="12">
        <v>-31.2</v>
      </c>
      <c r="AH254" s="12">
        <v>-26.9</v>
      </c>
      <c r="AI254" s="12">
        <v>30</v>
      </c>
      <c r="AJ254" s="12">
        <v>33.6</v>
      </c>
      <c r="AK254" t="s">
        <v>197</v>
      </c>
      <c r="AL254">
        <v>100</v>
      </c>
      <c r="AO254">
        <v>70</v>
      </c>
      <c r="AP254">
        <v>116</v>
      </c>
      <c r="AR254" t="s">
        <v>579</v>
      </c>
    </row>
    <row r="255" spans="1:44" x14ac:dyDescent="0.2">
      <c r="A255">
        <v>254</v>
      </c>
      <c r="B255" t="s">
        <v>351</v>
      </c>
      <c r="C255" t="s">
        <v>348</v>
      </c>
      <c r="D255" t="s">
        <v>344</v>
      </c>
      <c r="E255">
        <v>5</v>
      </c>
      <c r="H255" t="s">
        <v>31</v>
      </c>
      <c r="I255" t="s">
        <v>520</v>
      </c>
      <c r="J255" t="s">
        <v>582</v>
      </c>
      <c r="K255" t="s">
        <v>233</v>
      </c>
      <c r="L255">
        <v>-17.5</v>
      </c>
      <c r="M255" t="s">
        <v>40</v>
      </c>
      <c r="N255">
        <v>0.1</v>
      </c>
      <c r="R255">
        <v>10.1</v>
      </c>
      <c r="S255" t="s">
        <v>40</v>
      </c>
      <c r="T255">
        <v>0.2</v>
      </c>
      <c r="AB255">
        <v>2005</v>
      </c>
      <c r="AC255">
        <v>2010</v>
      </c>
      <c r="AD255" t="s">
        <v>350</v>
      </c>
      <c r="AF255" t="s">
        <v>526</v>
      </c>
      <c r="AG255" s="12">
        <v>-31.2</v>
      </c>
      <c r="AH255" s="12">
        <v>-26.9</v>
      </c>
      <c r="AI255" s="12">
        <v>30</v>
      </c>
      <c r="AJ255" s="12">
        <v>33.6</v>
      </c>
      <c r="AK255" t="s">
        <v>197</v>
      </c>
      <c r="AL255">
        <v>100</v>
      </c>
      <c r="AO255">
        <v>99</v>
      </c>
      <c r="AP255">
        <v>103</v>
      </c>
      <c r="AR255" t="s">
        <v>579</v>
      </c>
    </row>
    <row r="256" spans="1:44" x14ac:dyDescent="0.2">
      <c r="A256">
        <v>255</v>
      </c>
      <c r="B256" t="s">
        <v>351</v>
      </c>
      <c r="C256" t="s">
        <v>181</v>
      </c>
      <c r="D256" t="s">
        <v>173</v>
      </c>
      <c r="E256">
        <v>1</v>
      </c>
      <c r="H256" t="s">
        <v>31</v>
      </c>
      <c r="I256" t="s">
        <v>520</v>
      </c>
      <c r="J256" t="s">
        <v>582</v>
      </c>
      <c r="K256" t="s">
        <v>233</v>
      </c>
      <c r="L256">
        <v>-15.9</v>
      </c>
      <c r="R256">
        <v>13.8</v>
      </c>
      <c r="AB256">
        <v>2005</v>
      </c>
      <c r="AC256">
        <v>2010</v>
      </c>
      <c r="AD256" t="s">
        <v>350</v>
      </c>
      <c r="AF256" t="s">
        <v>526</v>
      </c>
      <c r="AG256" s="12">
        <v>-31.2</v>
      </c>
      <c r="AH256" s="12">
        <v>-26.9</v>
      </c>
      <c r="AI256" s="12">
        <v>30</v>
      </c>
      <c r="AJ256" s="12">
        <v>33.6</v>
      </c>
      <c r="AK256" t="s">
        <v>197</v>
      </c>
      <c r="AL256">
        <v>200</v>
      </c>
      <c r="AR256" t="s">
        <v>579</v>
      </c>
    </row>
    <row r="257" spans="1:44" x14ac:dyDescent="0.2">
      <c r="A257">
        <v>256</v>
      </c>
      <c r="B257" t="s">
        <v>351</v>
      </c>
      <c r="C257" t="s">
        <v>76</v>
      </c>
      <c r="D257" t="s">
        <v>77</v>
      </c>
      <c r="E257">
        <v>33</v>
      </c>
      <c r="H257" t="s">
        <v>31</v>
      </c>
      <c r="I257" t="s">
        <v>520</v>
      </c>
      <c r="J257" t="s">
        <v>582</v>
      </c>
      <c r="K257" t="s">
        <v>233</v>
      </c>
      <c r="L257">
        <v>-14.8</v>
      </c>
      <c r="M257" t="s">
        <v>40</v>
      </c>
      <c r="N257">
        <v>0.1</v>
      </c>
      <c r="R257">
        <v>15.3</v>
      </c>
      <c r="S257" t="s">
        <v>40</v>
      </c>
      <c r="T257">
        <v>0.2</v>
      </c>
      <c r="AB257">
        <v>2005</v>
      </c>
      <c r="AC257">
        <v>2010</v>
      </c>
      <c r="AD257" t="s">
        <v>350</v>
      </c>
      <c r="AF257" t="s">
        <v>526</v>
      </c>
      <c r="AG257" s="12">
        <v>-31.2</v>
      </c>
      <c r="AH257" s="12">
        <v>-26.9</v>
      </c>
      <c r="AI257" s="12">
        <v>30</v>
      </c>
      <c r="AJ257" s="12">
        <v>33.6</v>
      </c>
      <c r="AK257" t="s">
        <v>197</v>
      </c>
      <c r="AL257">
        <v>217</v>
      </c>
      <c r="AO257">
        <v>124</v>
      </c>
      <c r="AP257">
        <v>363</v>
      </c>
      <c r="AR257" t="s">
        <v>579</v>
      </c>
    </row>
    <row r="258" spans="1:44" x14ac:dyDescent="0.2">
      <c r="A258">
        <v>257</v>
      </c>
      <c r="B258" t="s">
        <v>351</v>
      </c>
      <c r="C258" t="s">
        <v>180</v>
      </c>
      <c r="D258" t="s">
        <v>447</v>
      </c>
      <c r="E258">
        <v>4</v>
      </c>
      <c r="H258" t="s">
        <v>31</v>
      </c>
      <c r="I258" t="s">
        <v>520</v>
      </c>
      <c r="J258" t="s">
        <v>582</v>
      </c>
      <c r="K258" t="s">
        <v>233</v>
      </c>
      <c r="L258">
        <v>-15.3</v>
      </c>
      <c r="M258" t="s">
        <v>40</v>
      </c>
      <c r="N258">
        <v>0.3</v>
      </c>
      <c r="R258">
        <v>15</v>
      </c>
      <c r="S258" t="s">
        <v>40</v>
      </c>
      <c r="T258">
        <v>0.3</v>
      </c>
      <c r="AB258">
        <v>2005</v>
      </c>
      <c r="AC258">
        <v>2010</v>
      </c>
      <c r="AD258" t="s">
        <v>350</v>
      </c>
      <c r="AF258" t="s">
        <v>526</v>
      </c>
      <c r="AG258" s="12">
        <v>-31.2</v>
      </c>
      <c r="AH258" s="12">
        <v>-26.9</v>
      </c>
      <c r="AI258" s="12">
        <v>30</v>
      </c>
      <c r="AJ258" s="12">
        <v>33.6</v>
      </c>
      <c r="AK258" t="s">
        <v>197</v>
      </c>
      <c r="AL258">
        <v>203</v>
      </c>
      <c r="AO258">
        <v>161</v>
      </c>
      <c r="AP258">
        <v>220</v>
      </c>
      <c r="AR258" t="s">
        <v>579</v>
      </c>
    </row>
    <row r="259" spans="1:44" x14ac:dyDescent="0.2">
      <c r="A259">
        <v>258</v>
      </c>
      <c r="B259" t="s">
        <v>351</v>
      </c>
      <c r="C259" t="s">
        <v>349</v>
      </c>
      <c r="D259" t="s">
        <v>345</v>
      </c>
      <c r="E259">
        <v>30</v>
      </c>
      <c r="H259" t="s">
        <v>31</v>
      </c>
      <c r="I259" t="s">
        <v>520</v>
      </c>
      <c r="J259" t="s">
        <v>582</v>
      </c>
      <c r="K259" t="s">
        <v>233</v>
      </c>
      <c r="L259">
        <v>-14.3</v>
      </c>
      <c r="M259" t="s">
        <v>40</v>
      </c>
      <c r="N259">
        <v>0.1</v>
      </c>
      <c r="R259">
        <v>15.6</v>
      </c>
      <c r="S259" t="s">
        <v>40</v>
      </c>
      <c r="T259">
        <v>0.1</v>
      </c>
      <c r="AB259">
        <v>2005</v>
      </c>
      <c r="AC259">
        <v>2010</v>
      </c>
      <c r="AD259" t="s">
        <v>350</v>
      </c>
      <c r="AF259" t="s">
        <v>526</v>
      </c>
      <c r="AG259" s="12">
        <v>-31.2</v>
      </c>
      <c r="AH259" s="12">
        <v>-26.9</v>
      </c>
      <c r="AI259" s="12">
        <v>30</v>
      </c>
      <c r="AJ259" s="12">
        <v>33.6</v>
      </c>
      <c r="AK259" t="s">
        <v>197</v>
      </c>
      <c r="AL259">
        <v>191</v>
      </c>
      <c r="AO259">
        <v>149</v>
      </c>
      <c r="AP259">
        <v>209</v>
      </c>
      <c r="AR259" t="s">
        <v>579</v>
      </c>
    </row>
    <row r="260" spans="1:44" x14ac:dyDescent="0.2">
      <c r="A260">
        <v>259</v>
      </c>
      <c r="B260" t="s">
        <v>351</v>
      </c>
      <c r="C260" t="s">
        <v>55</v>
      </c>
      <c r="D260" t="s">
        <v>56</v>
      </c>
      <c r="E260">
        <v>3</v>
      </c>
      <c r="H260" t="s">
        <v>31</v>
      </c>
      <c r="I260" t="s">
        <v>520</v>
      </c>
      <c r="J260" t="s">
        <v>582</v>
      </c>
      <c r="K260" t="s">
        <v>233</v>
      </c>
      <c r="L260">
        <v>-17.3</v>
      </c>
      <c r="M260" t="s">
        <v>40</v>
      </c>
      <c r="N260">
        <v>0.3</v>
      </c>
      <c r="R260">
        <v>9.9</v>
      </c>
      <c r="S260" t="s">
        <v>40</v>
      </c>
      <c r="T260">
        <v>0.3</v>
      </c>
      <c r="AB260">
        <v>2005</v>
      </c>
      <c r="AC260">
        <v>2010</v>
      </c>
      <c r="AD260" t="s">
        <v>350</v>
      </c>
      <c r="AF260" t="s">
        <v>526</v>
      </c>
      <c r="AG260" s="12">
        <v>-31.2</v>
      </c>
      <c r="AH260" s="12">
        <v>-26.9</v>
      </c>
      <c r="AI260" s="12">
        <v>30</v>
      </c>
      <c r="AJ260" s="12">
        <v>33.6</v>
      </c>
      <c r="AK260" t="s">
        <v>197</v>
      </c>
      <c r="AL260">
        <v>684</v>
      </c>
      <c r="AO260">
        <v>660</v>
      </c>
      <c r="AP260">
        <v>710</v>
      </c>
      <c r="AR260" t="s">
        <v>579</v>
      </c>
    </row>
    <row r="261" spans="1:44" x14ac:dyDescent="0.2">
      <c r="A261">
        <v>260</v>
      </c>
      <c r="B261" t="s">
        <v>355</v>
      </c>
      <c r="C261" t="s">
        <v>122</v>
      </c>
      <c r="D261" t="s">
        <v>125</v>
      </c>
      <c r="E261">
        <v>12</v>
      </c>
      <c r="F261">
        <v>1</v>
      </c>
      <c r="G261" t="s">
        <v>95</v>
      </c>
      <c r="H261" t="s">
        <v>64</v>
      </c>
      <c r="I261" t="s">
        <v>508</v>
      </c>
      <c r="J261" t="s">
        <v>30</v>
      </c>
      <c r="K261" t="s">
        <v>233</v>
      </c>
      <c r="L261">
        <v>-16.3</v>
      </c>
      <c r="M261" t="s">
        <v>40</v>
      </c>
      <c r="N261">
        <v>0</v>
      </c>
      <c r="O261">
        <v>-16.5</v>
      </c>
      <c r="P261">
        <v>-16.100000000000001</v>
      </c>
      <c r="R261">
        <v>1.2</v>
      </c>
      <c r="S261" t="s">
        <v>40</v>
      </c>
      <c r="T261">
        <v>0.2</v>
      </c>
      <c r="U261">
        <v>12.4</v>
      </c>
      <c r="V261">
        <v>14.7</v>
      </c>
      <c r="AA261" t="s">
        <v>353</v>
      </c>
      <c r="AB261">
        <v>2004</v>
      </c>
      <c r="AC261">
        <v>2004</v>
      </c>
      <c r="AD261" t="s">
        <v>354</v>
      </c>
      <c r="AF261" t="s">
        <v>158</v>
      </c>
      <c r="AG261">
        <f>26+17/60</f>
        <v>26.283333333333335</v>
      </c>
      <c r="AH261">
        <v>30</v>
      </c>
      <c r="AI261">
        <f>-88-11/60</f>
        <v>-88.183333333333337</v>
      </c>
      <c r="AJ261">
        <f>96-20/60</f>
        <v>95.666666666666671</v>
      </c>
      <c r="AR261" t="s">
        <v>579</v>
      </c>
    </row>
    <row r="262" spans="1:44" x14ac:dyDescent="0.2">
      <c r="A262">
        <v>261</v>
      </c>
      <c r="B262" s="1" t="s">
        <v>355</v>
      </c>
      <c r="C262" t="s">
        <v>122</v>
      </c>
      <c r="D262" t="s">
        <v>125</v>
      </c>
      <c r="E262">
        <v>12</v>
      </c>
      <c r="F262">
        <v>1</v>
      </c>
      <c r="G262" t="s">
        <v>95</v>
      </c>
      <c r="H262" t="s">
        <v>174</v>
      </c>
      <c r="I262" t="s">
        <v>508</v>
      </c>
      <c r="J262" t="s">
        <v>30</v>
      </c>
      <c r="K262" t="s">
        <v>233</v>
      </c>
      <c r="L262">
        <v>-17.600000000000001</v>
      </c>
      <c r="M262" t="s">
        <v>40</v>
      </c>
      <c r="N262">
        <v>0.3</v>
      </c>
      <c r="O262">
        <v>-19.8</v>
      </c>
      <c r="P262">
        <v>-16.399999999999999</v>
      </c>
      <c r="R262">
        <v>14</v>
      </c>
      <c r="S262" t="s">
        <v>40</v>
      </c>
      <c r="T262">
        <v>0.1</v>
      </c>
      <c r="U262">
        <v>13.6</v>
      </c>
      <c r="V262">
        <v>14.7</v>
      </c>
      <c r="AA262" t="s">
        <v>353</v>
      </c>
      <c r="AB262">
        <v>2004</v>
      </c>
      <c r="AC262">
        <v>2004</v>
      </c>
      <c r="AD262" t="s">
        <v>354</v>
      </c>
      <c r="AF262" t="s">
        <v>158</v>
      </c>
      <c r="AG262">
        <f>26+17/60</f>
        <v>26.283333333333335</v>
      </c>
      <c r="AH262">
        <v>30</v>
      </c>
      <c r="AI262">
        <f>-88-11/60</f>
        <v>-88.183333333333337</v>
      </c>
      <c r="AJ262">
        <f>96-20/60</f>
        <v>95.666666666666671</v>
      </c>
      <c r="AR262" t="s">
        <v>579</v>
      </c>
    </row>
    <row r="263" spans="1:44" x14ac:dyDescent="0.2">
      <c r="A263">
        <v>262</v>
      </c>
      <c r="B263" t="s">
        <v>355</v>
      </c>
      <c r="C263" t="s">
        <v>122</v>
      </c>
      <c r="D263" t="s">
        <v>125</v>
      </c>
      <c r="E263">
        <v>12</v>
      </c>
      <c r="F263">
        <v>1</v>
      </c>
      <c r="G263" t="s">
        <v>95</v>
      </c>
      <c r="H263" t="s">
        <v>153</v>
      </c>
      <c r="I263" s="5" t="s">
        <v>526</v>
      </c>
      <c r="J263" t="s">
        <v>30</v>
      </c>
      <c r="K263" t="s">
        <v>30</v>
      </c>
      <c r="L263">
        <v>-1.8</v>
      </c>
      <c r="M263" t="s">
        <v>352</v>
      </c>
      <c r="N263">
        <v>0.1</v>
      </c>
      <c r="O263">
        <v>-14.4</v>
      </c>
      <c r="P263">
        <v>-12.8</v>
      </c>
      <c r="R263">
        <v>13.6</v>
      </c>
      <c r="S263" t="s">
        <v>40</v>
      </c>
      <c r="T263">
        <v>0.2</v>
      </c>
      <c r="U263">
        <v>12.1</v>
      </c>
      <c r="V263">
        <v>14.3</v>
      </c>
      <c r="AA263" t="s">
        <v>353</v>
      </c>
      <c r="AB263">
        <v>2004</v>
      </c>
      <c r="AC263">
        <v>2004</v>
      </c>
      <c r="AD263" t="s">
        <v>354</v>
      </c>
      <c r="AF263" t="s">
        <v>158</v>
      </c>
      <c r="AG263">
        <f>26+17/60</f>
        <v>26.283333333333335</v>
      </c>
      <c r="AH263">
        <v>30</v>
      </c>
      <c r="AI263">
        <f>-88-11/60</f>
        <v>-88.183333333333337</v>
      </c>
      <c r="AJ263">
        <f>96-20/60</f>
        <v>95.666666666666671</v>
      </c>
      <c r="AR263" t="s">
        <v>579</v>
      </c>
    </row>
    <row r="264" spans="1:44" x14ac:dyDescent="0.2">
      <c r="A264">
        <v>263</v>
      </c>
      <c r="B264" t="s">
        <v>357</v>
      </c>
      <c r="C264" t="s">
        <v>254</v>
      </c>
      <c r="D264" t="s">
        <v>275</v>
      </c>
      <c r="E264">
        <v>44</v>
      </c>
      <c r="H264" t="s">
        <v>31</v>
      </c>
      <c r="I264" t="s">
        <v>508</v>
      </c>
      <c r="J264" t="s">
        <v>30</v>
      </c>
      <c r="K264" t="s">
        <v>233</v>
      </c>
      <c r="L264">
        <v>-18.600000000000001</v>
      </c>
      <c r="M264" t="s">
        <v>39</v>
      </c>
      <c r="N264">
        <v>0.5</v>
      </c>
      <c r="R264">
        <v>15.9</v>
      </c>
      <c r="S264" t="s">
        <v>39</v>
      </c>
      <c r="T264">
        <v>0.7</v>
      </c>
      <c r="AB264">
        <v>2008</v>
      </c>
      <c r="AC264">
        <v>2009</v>
      </c>
      <c r="AD264" t="s">
        <v>356</v>
      </c>
      <c r="AF264" t="s">
        <v>526</v>
      </c>
      <c r="AG264" s="12">
        <v>78.900000000000006</v>
      </c>
      <c r="AH264" s="12">
        <v>79.099999999999994</v>
      </c>
      <c r="AI264" s="12">
        <v>11.3</v>
      </c>
      <c r="AJ264" s="12">
        <v>12.2</v>
      </c>
      <c r="AK264" t="s">
        <v>21</v>
      </c>
      <c r="AO264">
        <v>245</v>
      </c>
      <c r="AP264">
        <v>404</v>
      </c>
      <c r="AR264" t="s">
        <v>579</v>
      </c>
    </row>
    <row r="265" spans="1:44" x14ac:dyDescent="0.2">
      <c r="A265">
        <v>264</v>
      </c>
      <c r="B265" t="s">
        <v>359</v>
      </c>
      <c r="C265" t="s">
        <v>254</v>
      </c>
      <c r="D265" t="s">
        <v>275</v>
      </c>
      <c r="E265">
        <v>19</v>
      </c>
      <c r="F265">
        <f>16/19</f>
        <v>0.84210526315789469</v>
      </c>
      <c r="H265" t="s">
        <v>64</v>
      </c>
      <c r="I265" t="s">
        <v>508</v>
      </c>
      <c r="J265" t="s">
        <v>30</v>
      </c>
      <c r="K265" t="s">
        <v>233</v>
      </c>
      <c r="L265">
        <v>-17.8</v>
      </c>
      <c r="M265" t="s">
        <v>39</v>
      </c>
      <c r="N265">
        <v>0.7</v>
      </c>
      <c r="R265">
        <v>15.3</v>
      </c>
      <c r="S265" t="s">
        <v>39</v>
      </c>
      <c r="T265">
        <v>0.2</v>
      </c>
      <c r="AB265">
        <v>2001</v>
      </c>
      <c r="AC265">
        <v>2005</v>
      </c>
      <c r="AD265" t="s">
        <v>358</v>
      </c>
      <c r="AF265" t="s">
        <v>212</v>
      </c>
      <c r="AG265">
        <v>61</v>
      </c>
      <c r="AH265">
        <v>70</v>
      </c>
      <c r="AI265">
        <v>-28</v>
      </c>
      <c r="AJ265">
        <v>-12</v>
      </c>
      <c r="AK265" t="s">
        <v>21</v>
      </c>
      <c r="AL265">
        <v>415.6</v>
      </c>
      <c r="AM265" t="s">
        <v>39</v>
      </c>
      <c r="AN265">
        <v>25.2</v>
      </c>
      <c r="AR265" t="s">
        <v>579</v>
      </c>
    </row>
    <row r="266" spans="1:44" x14ac:dyDescent="0.2">
      <c r="A266">
        <v>265</v>
      </c>
      <c r="B266" t="s">
        <v>363</v>
      </c>
      <c r="C266" t="s">
        <v>360</v>
      </c>
      <c r="D266" t="s">
        <v>271</v>
      </c>
      <c r="E266">
        <v>9</v>
      </c>
      <c r="F266">
        <v>0</v>
      </c>
      <c r="H266" t="s">
        <v>174</v>
      </c>
      <c r="I266" t="s">
        <v>525</v>
      </c>
      <c r="J266" t="s">
        <v>30</v>
      </c>
      <c r="K266" t="s">
        <v>233</v>
      </c>
      <c r="L266">
        <v>-18.420000000000002</v>
      </c>
      <c r="M266" t="s">
        <v>39</v>
      </c>
      <c r="N266">
        <v>1.76</v>
      </c>
      <c r="R266">
        <v>10.220000000000001</v>
      </c>
      <c r="S266" t="s">
        <v>39</v>
      </c>
      <c r="T266">
        <v>0.51</v>
      </c>
      <c r="AB266">
        <v>2011</v>
      </c>
      <c r="AC266">
        <v>2013</v>
      </c>
      <c r="AD266" t="s">
        <v>361</v>
      </c>
      <c r="AF266" t="s">
        <v>212</v>
      </c>
      <c r="AG266">
        <v>40.299999999999997</v>
      </c>
      <c r="AH266">
        <v>41.8</v>
      </c>
      <c r="AI266">
        <v>0.8</v>
      </c>
      <c r="AJ266">
        <v>3.3</v>
      </c>
      <c r="AK266" t="s">
        <v>21</v>
      </c>
      <c r="AL266">
        <v>37</v>
      </c>
      <c r="AM266" t="s">
        <v>39</v>
      </c>
      <c r="AN266">
        <v>5</v>
      </c>
      <c r="AR266" t="s">
        <v>579</v>
      </c>
    </row>
    <row r="267" spans="1:44" x14ac:dyDescent="0.2">
      <c r="A267">
        <v>266</v>
      </c>
      <c r="B267" t="s">
        <v>363</v>
      </c>
      <c r="C267" t="s">
        <v>360</v>
      </c>
      <c r="D267" t="s">
        <v>271</v>
      </c>
      <c r="E267">
        <v>9</v>
      </c>
      <c r="F267">
        <v>1</v>
      </c>
      <c r="H267" t="s">
        <v>174</v>
      </c>
      <c r="I267" t="s">
        <v>525</v>
      </c>
      <c r="J267" t="s">
        <v>30</v>
      </c>
      <c r="K267" t="s">
        <v>233</v>
      </c>
      <c r="L267">
        <v>-18.309999999999999</v>
      </c>
      <c r="M267" t="s">
        <v>39</v>
      </c>
      <c r="N267">
        <v>1.36</v>
      </c>
      <c r="R267">
        <v>9.86</v>
      </c>
      <c r="S267" t="s">
        <v>39</v>
      </c>
      <c r="T267">
        <v>0.59</v>
      </c>
      <c r="AB267">
        <v>2011</v>
      </c>
      <c r="AC267">
        <v>2013</v>
      </c>
      <c r="AD267" t="s">
        <v>361</v>
      </c>
      <c r="AF267" t="s">
        <v>212</v>
      </c>
      <c r="AG267">
        <v>40.299999999999997</v>
      </c>
      <c r="AH267">
        <v>41.8</v>
      </c>
      <c r="AI267">
        <v>0.8</v>
      </c>
      <c r="AJ267">
        <v>3.3</v>
      </c>
      <c r="AK267" t="s">
        <v>21</v>
      </c>
      <c r="AL267">
        <v>36</v>
      </c>
      <c r="AM267" t="s">
        <v>39</v>
      </c>
      <c r="AN267">
        <v>3</v>
      </c>
      <c r="AR267" t="s">
        <v>579</v>
      </c>
    </row>
    <row r="268" spans="1:44" x14ac:dyDescent="0.2">
      <c r="A268">
        <v>267</v>
      </c>
      <c r="B268" t="s">
        <v>363</v>
      </c>
      <c r="C268" t="s">
        <v>360</v>
      </c>
      <c r="D268" t="s">
        <v>271</v>
      </c>
      <c r="E268">
        <v>9</v>
      </c>
      <c r="F268">
        <v>0</v>
      </c>
      <c r="H268" t="s">
        <v>64</v>
      </c>
      <c r="I268" s="5" t="s">
        <v>526</v>
      </c>
      <c r="J268" t="s">
        <v>30</v>
      </c>
      <c r="K268" t="s">
        <v>30</v>
      </c>
      <c r="L268">
        <v>-18.45</v>
      </c>
      <c r="M268" t="s">
        <v>39</v>
      </c>
      <c r="N268">
        <v>0.51</v>
      </c>
      <c r="R268">
        <v>10.11</v>
      </c>
      <c r="S268" t="s">
        <v>39</v>
      </c>
      <c r="T268">
        <v>0.51</v>
      </c>
      <c r="AB268">
        <v>2011</v>
      </c>
      <c r="AC268">
        <v>2013</v>
      </c>
      <c r="AD268" t="s">
        <v>361</v>
      </c>
      <c r="AF268" t="s">
        <v>212</v>
      </c>
      <c r="AG268">
        <v>40.299999999999997</v>
      </c>
      <c r="AH268">
        <v>41.8</v>
      </c>
      <c r="AI268">
        <v>0.8</v>
      </c>
      <c r="AJ268">
        <v>3.3</v>
      </c>
      <c r="AK268" t="s">
        <v>21</v>
      </c>
      <c r="AL268">
        <v>37</v>
      </c>
      <c r="AM268" t="s">
        <v>39</v>
      </c>
      <c r="AN268">
        <v>5</v>
      </c>
      <c r="AR268" t="s">
        <v>579</v>
      </c>
    </row>
    <row r="269" spans="1:44" x14ac:dyDescent="0.2">
      <c r="A269">
        <v>268</v>
      </c>
      <c r="B269" t="s">
        <v>363</v>
      </c>
      <c r="C269" t="s">
        <v>360</v>
      </c>
      <c r="D269" t="s">
        <v>271</v>
      </c>
      <c r="E269">
        <v>9</v>
      </c>
      <c r="F269">
        <v>1</v>
      </c>
      <c r="H269" t="s">
        <v>64</v>
      </c>
      <c r="I269" s="5" t="s">
        <v>526</v>
      </c>
      <c r="J269" t="s">
        <v>30</v>
      </c>
      <c r="K269" t="s">
        <v>30</v>
      </c>
      <c r="L269">
        <v>-18.39</v>
      </c>
      <c r="M269" t="s">
        <v>39</v>
      </c>
      <c r="N269">
        <v>0.79</v>
      </c>
      <c r="R269">
        <v>10.02</v>
      </c>
      <c r="S269" t="s">
        <v>39</v>
      </c>
      <c r="T269">
        <v>0.52</v>
      </c>
      <c r="AB269">
        <v>2011</v>
      </c>
      <c r="AC269">
        <v>2013</v>
      </c>
      <c r="AD269" t="s">
        <v>361</v>
      </c>
      <c r="AF269" t="s">
        <v>212</v>
      </c>
      <c r="AG269">
        <v>40.299999999999997</v>
      </c>
      <c r="AH269">
        <v>41.8</v>
      </c>
      <c r="AI269">
        <v>0.8</v>
      </c>
      <c r="AJ269">
        <v>3.3</v>
      </c>
      <c r="AK269" t="s">
        <v>21</v>
      </c>
      <c r="AL269">
        <v>36</v>
      </c>
      <c r="AM269" t="s">
        <v>39</v>
      </c>
      <c r="AN269">
        <v>3</v>
      </c>
      <c r="AR269" t="s">
        <v>579</v>
      </c>
    </row>
    <row r="270" spans="1:44" x14ac:dyDescent="0.2">
      <c r="A270">
        <v>269</v>
      </c>
      <c r="B270" t="s">
        <v>363</v>
      </c>
      <c r="C270" t="s">
        <v>360</v>
      </c>
      <c r="D270" t="s">
        <v>271</v>
      </c>
      <c r="E270">
        <v>8</v>
      </c>
      <c r="F270">
        <v>0</v>
      </c>
      <c r="H270" t="s">
        <v>174</v>
      </c>
      <c r="I270" t="s">
        <v>525</v>
      </c>
      <c r="J270" t="s">
        <v>30</v>
      </c>
      <c r="K270" t="s">
        <v>233</v>
      </c>
      <c r="L270">
        <v>-18.260000000000002</v>
      </c>
      <c r="M270" t="s">
        <v>39</v>
      </c>
      <c r="N270">
        <v>1.97</v>
      </c>
      <c r="R270">
        <v>10.11</v>
      </c>
      <c r="S270" t="s">
        <v>39</v>
      </c>
      <c r="T270">
        <v>0.89</v>
      </c>
      <c r="AB270">
        <v>2011</v>
      </c>
      <c r="AC270">
        <v>2013</v>
      </c>
      <c r="AD270" t="s">
        <v>362</v>
      </c>
      <c r="AF270" t="s">
        <v>212</v>
      </c>
      <c r="AG270">
        <v>42.1</v>
      </c>
      <c r="AH270">
        <v>43.2</v>
      </c>
      <c r="AI270">
        <v>3.4</v>
      </c>
      <c r="AJ270">
        <v>5.5</v>
      </c>
      <c r="AK270" t="s">
        <v>21</v>
      </c>
      <c r="AL270">
        <v>57.999999999999993</v>
      </c>
      <c r="AM270" t="s">
        <v>39</v>
      </c>
      <c r="AN270">
        <v>27</v>
      </c>
      <c r="AR270" t="s">
        <v>579</v>
      </c>
    </row>
    <row r="271" spans="1:44" x14ac:dyDescent="0.2">
      <c r="A271">
        <v>270</v>
      </c>
      <c r="B271" t="s">
        <v>363</v>
      </c>
      <c r="C271" t="s">
        <v>360</v>
      </c>
      <c r="D271" t="s">
        <v>271</v>
      </c>
      <c r="E271">
        <v>9</v>
      </c>
      <c r="F271">
        <v>1</v>
      </c>
      <c r="H271" t="s">
        <v>174</v>
      </c>
      <c r="I271" t="s">
        <v>525</v>
      </c>
      <c r="J271" t="s">
        <v>30</v>
      </c>
      <c r="K271" t="s">
        <v>233</v>
      </c>
      <c r="L271">
        <v>-17.64</v>
      </c>
      <c r="M271" t="s">
        <v>39</v>
      </c>
      <c r="N271">
        <v>1.81</v>
      </c>
      <c r="R271">
        <v>10.28</v>
      </c>
      <c r="S271" t="s">
        <v>39</v>
      </c>
      <c r="T271">
        <v>0.74</v>
      </c>
      <c r="AB271">
        <v>2011</v>
      </c>
      <c r="AC271">
        <v>2013</v>
      </c>
      <c r="AD271" t="s">
        <v>362</v>
      </c>
      <c r="AF271" t="s">
        <v>212</v>
      </c>
      <c r="AG271">
        <v>42.1</v>
      </c>
      <c r="AH271">
        <v>43.2</v>
      </c>
      <c r="AI271">
        <v>3.4</v>
      </c>
      <c r="AJ271">
        <v>5.5</v>
      </c>
      <c r="AK271" t="s">
        <v>21</v>
      </c>
      <c r="AL271">
        <v>54</v>
      </c>
      <c r="AM271" t="s">
        <v>39</v>
      </c>
      <c r="AN271">
        <v>27</v>
      </c>
      <c r="AR271" t="s">
        <v>579</v>
      </c>
    </row>
    <row r="272" spans="1:44" x14ac:dyDescent="0.2">
      <c r="A272">
        <v>271</v>
      </c>
      <c r="B272" t="s">
        <v>363</v>
      </c>
      <c r="C272" t="s">
        <v>360</v>
      </c>
      <c r="D272" t="s">
        <v>271</v>
      </c>
      <c r="E272">
        <v>8</v>
      </c>
      <c r="F272">
        <v>0</v>
      </c>
      <c r="H272" t="s">
        <v>64</v>
      </c>
      <c r="I272" s="5" t="s">
        <v>526</v>
      </c>
      <c r="J272" t="s">
        <v>30</v>
      </c>
      <c r="K272" t="s">
        <v>30</v>
      </c>
      <c r="L272">
        <v>-18.559999999999999</v>
      </c>
      <c r="M272" t="s">
        <v>39</v>
      </c>
      <c r="N272">
        <v>1.72</v>
      </c>
      <c r="R272">
        <v>10.71</v>
      </c>
      <c r="S272" t="s">
        <v>39</v>
      </c>
      <c r="T272">
        <v>0.69</v>
      </c>
      <c r="AB272">
        <v>2011</v>
      </c>
      <c r="AC272">
        <v>2013</v>
      </c>
      <c r="AD272" t="s">
        <v>362</v>
      </c>
      <c r="AF272" t="s">
        <v>212</v>
      </c>
      <c r="AG272">
        <v>42.1</v>
      </c>
      <c r="AH272">
        <v>43.2</v>
      </c>
      <c r="AI272">
        <v>3.4</v>
      </c>
      <c r="AJ272">
        <v>5.5</v>
      </c>
      <c r="AK272" t="s">
        <v>21</v>
      </c>
      <c r="AL272">
        <v>57.999999999999993</v>
      </c>
      <c r="AM272" t="s">
        <v>39</v>
      </c>
      <c r="AN272">
        <v>27</v>
      </c>
      <c r="AR272" t="s">
        <v>579</v>
      </c>
    </row>
    <row r="273" spans="1:44" x14ac:dyDescent="0.2">
      <c r="A273">
        <v>272</v>
      </c>
      <c r="B273" t="s">
        <v>363</v>
      </c>
      <c r="C273" t="s">
        <v>360</v>
      </c>
      <c r="D273" t="s">
        <v>271</v>
      </c>
      <c r="E273">
        <v>9</v>
      </c>
      <c r="F273">
        <v>1</v>
      </c>
      <c r="H273" t="s">
        <v>64</v>
      </c>
      <c r="I273" s="5" t="s">
        <v>526</v>
      </c>
      <c r="J273" t="s">
        <v>30</v>
      </c>
      <c r="K273" t="s">
        <v>30</v>
      </c>
      <c r="L273">
        <v>-18.13</v>
      </c>
      <c r="M273" t="s">
        <v>39</v>
      </c>
      <c r="N273">
        <v>0.44</v>
      </c>
      <c r="R273">
        <v>10.17</v>
      </c>
      <c r="S273" t="s">
        <v>39</v>
      </c>
      <c r="T273">
        <v>0.44</v>
      </c>
      <c r="AB273">
        <v>2011</v>
      </c>
      <c r="AC273">
        <v>2013</v>
      </c>
      <c r="AD273" t="s">
        <v>362</v>
      </c>
      <c r="AF273" t="s">
        <v>212</v>
      </c>
      <c r="AG273">
        <v>42.1</v>
      </c>
      <c r="AH273">
        <v>43.2</v>
      </c>
      <c r="AI273">
        <v>3.4</v>
      </c>
      <c r="AJ273">
        <v>5.5</v>
      </c>
      <c r="AK273" t="s">
        <v>21</v>
      </c>
      <c r="AL273">
        <v>54</v>
      </c>
      <c r="AM273" t="s">
        <v>39</v>
      </c>
      <c r="AN273">
        <v>27</v>
      </c>
      <c r="AR273" t="s">
        <v>579</v>
      </c>
    </row>
    <row r="274" spans="1:44" x14ac:dyDescent="0.2">
      <c r="A274">
        <v>273</v>
      </c>
      <c r="B274" t="s">
        <v>460</v>
      </c>
      <c r="C274" t="s">
        <v>102</v>
      </c>
      <c r="D274" t="s">
        <v>103</v>
      </c>
      <c r="E274">
        <v>36</v>
      </c>
      <c r="F274">
        <v>1</v>
      </c>
      <c r="H274" t="s">
        <v>31</v>
      </c>
      <c r="I274" s="5" t="s">
        <v>526</v>
      </c>
      <c r="J274" t="s">
        <v>30</v>
      </c>
      <c r="K274" t="s">
        <v>30</v>
      </c>
      <c r="L274">
        <v>-16.8</v>
      </c>
      <c r="N274">
        <v>0.7</v>
      </c>
      <c r="R274">
        <v>12.4</v>
      </c>
      <c r="S274" t="s">
        <v>39</v>
      </c>
      <c r="T274">
        <v>1</v>
      </c>
      <c r="AD274" t="s">
        <v>455</v>
      </c>
      <c r="AF274" t="s">
        <v>212</v>
      </c>
      <c r="AG274">
        <v>-30</v>
      </c>
      <c r="AH274">
        <v>-20</v>
      </c>
      <c r="AI274">
        <v>150</v>
      </c>
      <c r="AJ274">
        <v>155</v>
      </c>
      <c r="AK274" t="s">
        <v>21</v>
      </c>
      <c r="AL274">
        <v>207</v>
      </c>
      <c r="AM274" t="s">
        <v>39</v>
      </c>
      <c r="AN274">
        <v>84.8</v>
      </c>
      <c r="AR274" t="s">
        <v>579</v>
      </c>
    </row>
    <row r="275" spans="1:44" x14ac:dyDescent="0.2">
      <c r="A275">
        <v>274</v>
      </c>
      <c r="B275" t="s">
        <v>460</v>
      </c>
      <c r="C275" t="s">
        <v>102</v>
      </c>
      <c r="D275" t="s">
        <v>103</v>
      </c>
      <c r="E275">
        <v>12</v>
      </c>
      <c r="F275">
        <v>0</v>
      </c>
      <c r="H275" t="s">
        <v>31</v>
      </c>
      <c r="I275" s="5" t="s">
        <v>526</v>
      </c>
      <c r="J275" t="s">
        <v>30</v>
      </c>
      <c r="K275" t="s">
        <v>30</v>
      </c>
      <c r="L275">
        <v>-17.399999999999999</v>
      </c>
      <c r="N275">
        <v>0.5</v>
      </c>
      <c r="R275">
        <v>12.2</v>
      </c>
      <c r="S275" t="s">
        <v>39</v>
      </c>
      <c r="T275">
        <v>1.1000000000000001</v>
      </c>
      <c r="AD275" t="s">
        <v>455</v>
      </c>
      <c r="AF275" t="s">
        <v>212</v>
      </c>
      <c r="AG275">
        <v>-30</v>
      </c>
      <c r="AH275">
        <v>-20</v>
      </c>
      <c r="AI275">
        <v>150</v>
      </c>
      <c r="AJ275">
        <v>155</v>
      </c>
      <c r="AK275" t="s">
        <v>21</v>
      </c>
      <c r="AL275">
        <v>161</v>
      </c>
      <c r="AM275" t="s">
        <v>39</v>
      </c>
      <c r="AN275">
        <v>37.299999999999997</v>
      </c>
      <c r="AR275" t="s">
        <v>579</v>
      </c>
    </row>
    <row r="276" spans="1:44" x14ac:dyDescent="0.2">
      <c r="A276">
        <v>275</v>
      </c>
      <c r="B276" t="s">
        <v>460</v>
      </c>
      <c r="C276" t="s">
        <v>102</v>
      </c>
      <c r="D276" t="s">
        <v>103</v>
      </c>
      <c r="E276">
        <v>17</v>
      </c>
      <c r="F276">
        <v>1</v>
      </c>
      <c r="H276" t="s">
        <v>31</v>
      </c>
      <c r="I276" s="5" t="s">
        <v>526</v>
      </c>
      <c r="J276" t="s">
        <v>30</v>
      </c>
      <c r="K276" t="s">
        <v>30</v>
      </c>
      <c r="L276">
        <v>-18.2</v>
      </c>
      <c r="N276">
        <v>0.6</v>
      </c>
      <c r="R276">
        <v>12.6</v>
      </c>
      <c r="S276" t="s">
        <v>39</v>
      </c>
      <c r="T276">
        <v>0.8</v>
      </c>
      <c r="AD276" t="s">
        <v>456</v>
      </c>
      <c r="AF276" t="s">
        <v>212</v>
      </c>
      <c r="AG276">
        <v>-35</v>
      </c>
      <c r="AH276">
        <v>-31</v>
      </c>
      <c r="AI276">
        <v>150</v>
      </c>
      <c r="AJ276">
        <v>154</v>
      </c>
      <c r="AK276" t="s">
        <v>21</v>
      </c>
      <c r="AL276">
        <v>322</v>
      </c>
      <c r="AM276" t="s">
        <v>39</v>
      </c>
      <c r="AN276">
        <v>50.9</v>
      </c>
      <c r="AR276" t="s">
        <v>579</v>
      </c>
    </row>
    <row r="277" spans="1:44" x14ac:dyDescent="0.2">
      <c r="A277">
        <v>276</v>
      </c>
      <c r="B277" t="s">
        <v>460</v>
      </c>
      <c r="C277" t="s">
        <v>102</v>
      </c>
      <c r="D277" t="s">
        <v>103</v>
      </c>
      <c r="E277">
        <v>25</v>
      </c>
      <c r="F277">
        <v>0</v>
      </c>
      <c r="H277" t="s">
        <v>31</v>
      </c>
      <c r="I277" s="5" t="s">
        <v>526</v>
      </c>
      <c r="J277" t="s">
        <v>30</v>
      </c>
      <c r="K277" t="s">
        <v>30</v>
      </c>
      <c r="L277">
        <v>-18.3</v>
      </c>
      <c r="N277">
        <v>0.8</v>
      </c>
      <c r="R277">
        <v>12.3</v>
      </c>
      <c r="S277" t="s">
        <v>39</v>
      </c>
      <c r="T277">
        <v>0.8</v>
      </c>
      <c r="AD277" t="s">
        <v>456</v>
      </c>
      <c r="AF277" t="s">
        <v>212</v>
      </c>
      <c r="AG277">
        <v>-35</v>
      </c>
      <c r="AH277">
        <v>-31</v>
      </c>
      <c r="AI277">
        <v>150</v>
      </c>
      <c r="AJ277">
        <v>154</v>
      </c>
      <c r="AK277" t="s">
        <v>21</v>
      </c>
      <c r="AL277">
        <v>345</v>
      </c>
      <c r="AM277" t="s">
        <v>39</v>
      </c>
      <c r="AN277">
        <v>39.5</v>
      </c>
      <c r="AR277" t="s">
        <v>579</v>
      </c>
    </row>
    <row r="278" spans="1:44" x14ac:dyDescent="0.2">
      <c r="A278">
        <v>277</v>
      </c>
      <c r="B278" t="s">
        <v>460</v>
      </c>
      <c r="C278" t="s">
        <v>102</v>
      </c>
      <c r="D278" t="s">
        <v>103</v>
      </c>
      <c r="E278">
        <v>14</v>
      </c>
      <c r="F278">
        <v>1</v>
      </c>
      <c r="H278" t="s">
        <v>31</v>
      </c>
      <c r="I278" s="5" t="s">
        <v>526</v>
      </c>
      <c r="J278" t="s">
        <v>30</v>
      </c>
      <c r="K278" t="s">
        <v>30</v>
      </c>
      <c r="L278">
        <v>-14.2</v>
      </c>
      <c r="N278">
        <v>1.6</v>
      </c>
      <c r="R278">
        <v>11.6</v>
      </c>
      <c r="S278" t="s">
        <v>39</v>
      </c>
      <c r="T278">
        <v>0.9</v>
      </c>
      <c r="AD278" t="s">
        <v>457</v>
      </c>
      <c r="AF278" t="s">
        <v>212</v>
      </c>
      <c r="AG278">
        <v>-18</v>
      </c>
      <c r="AH278">
        <v>-10</v>
      </c>
      <c r="AI278">
        <v>141</v>
      </c>
      <c r="AJ278">
        <v>147</v>
      </c>
      <c r="AK278" t="s">
        <v>21</v>
      </c>
      <c r="AL278">
        <v>296</v>
      </c>
      <c r="AM278" t="s">
        <v>39</v>
      </c>
      <c r="AN278">
        <v>48.3</v>
      </c>
      <c r="AR278" t="s">
        <v>579</v>
      </c>
    </row>
    <row r="279" spans="1:44" x14ac:dyDescent="0.2">
      <c r="A279">
        <v>278</v>
      </c>
      <c r="B279" t="s">
        <v>460</v>
      </c>
      <c r="C279" t="s">
        <v>102</v>
      </c>
      <c r="D279" t="s">
        <v>103</v>
      </c>
      <c r="E279">
        <v>2</v>
      </c>
      <c r="F279">
        <v>0</v>
      </c>
      <c r="H279" t="s">
        <v>31</v>
      </c>
      <c r="I279" s="5" t="s">
        <v>526</v>
      </c>
      <c r="J279" t="s">
        <v>30</v>
      </c>
      <c r="K279" t="s">
        <v>30</v>
      </c>
      <c r="L279">
        <v>-16.2</v>
      </c>
      <c r="N279">
        <v>0.1</v>
      </c>
      <c r="R279">
        <v>12.8</v>
      </c>
      <c r="S279" t="s">
        <v>39</v>
      </c>
      <c r="T279">
        <v>0.7</v>
      </c>
      <c r="AD279" t="s">
        <v>457</v>
      </c>
      <c r="AF279" t="s">
        <v>212</v>
      </c>
      <c r="AG279">
        <v>-18</v>
      </c>
      <c r="AH279">
        <v>-10</v>
      </c>
      <c r="AI279">
        <v>141</v>
      </c>
      <c r="AJ279">
        <v>147</v>
      </c>
      <c r="AK279" t="s">
        <v>21</v>
      </c>
      <c r="AL279">
        <v>232</v>
      </c>
      <c r="AM279" t="s">
        <v>39</v>
      </c>
      <c r="AN279">
        <v>23.5</v>
      </c>
      <c r="AR279" t="s">
        <v>579</v>
      </c>
    </row>
    <row r="280" spans="1:44" x14ac:dyDescent="0.2">
      <c r="A280">
        <v>279</v>
      </c>
      <c r="B280" t="s">
        <v>460</v>
      </c>
      <c r="C280" t="s">
        <v>102</v>
      </c>
      <c r="D280" t="s">
        <v>103</v>
      </c>
      <c r="E280">
        <v>14</v>
      </c>
      <c r="F280">
        <v>1</v>
      </c>
      <c r="H280" t="s">
        <v>78</v>
      </c>
      <c r="I280" s="5" t="s">
        <v>526</v>
      </c>
      <c r="J280" t="s">
        <v>30</v>
      </c>
      <c r="K280" t="s">
        <v>30</v>
      </c>
      <c r="L280">
        <v>-12</v>
      </c>
      <c r="N280">
        <v>1.3</v>
      </c>
      <c r="R280">
        <v>11.3</v>
      </c>
      <c r="AD280" t="s">
        <v>457</v>
      </c>
      <c r="AF280" t="s">
        <v>212</v>
      </c>
      <c r="AG280">
        <v>-18</v>
      </c>
      <c r="AH280">
        <v>-10</v>
      </c>
      <c r="AI280">
        <v>141</v>
      </c>
      <c r="AJ280">
        <v>147</v>
      </c>
      <c r="AK280" t="s">
        <v>21</v>
      </c>
      <c r="AL280">
        <v>296</v>
      </c>
      <c r="AM280" t="s">
        <v>39</v>
      </c>
      <c r="AN280">
        <v>48.3</v>
      </c>
      <c r="AR280" t="s">
        <v>579</v>
      </c>
    </row>
    <row r="281" spans="1:44" x14ac:dyDescent="0.2">
      <c r="A281">
        <v>280</v>
      </c>
      <c r="B281" t="s">
        <v>460</v>
      </c>
      <c r="C281" t="s">
        <v>102</v>
      </c>
      <c r="D281" t="s">
        <v>103</v>
      </c>
      <c r="E281">
        <v>2</v>
      </c>
      <c r="F281">
        <v>0</v>
      </c>
      <c r="H281" t="s">
        <v>78</v>
      </c>
      <c r="I281" s="5" t="s">
        <v>526</v>
      </c>
      <c r="J281" t="s">
        <v>30</v>
      </c>
      <c r="K281" t="s">
        <v>30</v>
      </c>
      <c r="L281">
        <v>-13.8</v>
      </c>
      <c r="N281">
        <v>0.1</v>
      </c>
      <c r="R281">
        <v>11.9</v>
      </c>
      <c r="S281" t="s">
        <v>39</v>
      </c>
      <c r="T281">
        <v>0.2</v>
      </c>
      <c r="AD281" t="s">
        <v>457</v>
      </c>
      <c r="AF281" t="s">
        <v>212</v>
      </c>
      <c r="AG281">
        <v>-18</v>
      </c>
      <c r="AH281">
        <v>-10</v>
      </c>
      <c r="AI281">
        <v>141</v>
      </c>
      <c r="AJ281">
        <v>147</v>
      </c>
      <c r="AK281" t="s">
        <v>21</v>
      </c>
      <c r="AL281">
        <v>232</v>
      </c>
      <c r="AM281" t="s">
        <v>39</v>
      </c>
      <c r="AN281">
        <v>23.5</v>
      </c>
      <c r="AR281" t="s">
        <v>579</v>
      </c>
    </row>
    <row r="282" spans="1:44" x14ac:dyDescent="0.2">
      <c r="A282">
        <v>281</v>
      </c>
      <c r="B282" t="s">
        <v>460</v>
      </c>
      <c r="C282" t="s">
        <v>102</v>
      </c>
      <c r="D282" t="s">
        <v>103</v>
      </c>
      <c r="E282">
        <v>20</v>
      </c>
      <c r="F282">
        <v>1</v>
      </c>
      <c r="H282" t="s">
        <v>78</v>
      </c>
      <c r="I282" s="5" t="s">
        <v>526</v>
      </c>
      <c r="J282" t="s">
        <v>30</v>
      </c>
      <c r="K282" t="s">
        <v>30</v>
      </c>
      <c r="L282">
        <v>-13.9</v>
      </c>
      <c r="N282">
        <v>1.4</v>
      </c>
      <c r="R282">
        <v>12</v>
      </c>
      <c r="S282" t="s">
        <v>39</v>
      </c>
      <c r="T282">
        <v>0.4</v>
      </c>
      <c r="AD282" t="s">
        <v>458</v>
      </c>
      <c r="AF282" t="s">
        <v>212</v>
      </c>
      <c r="AG282">
        <v>-24</v>
      </c>
      <c r="AH282">
        <v>-22</v>
      </c>
      <c r="AI282">
        <v>113</v>
      </c>
      <c r="AJ282">
        <v>115</v>
      </c>
      <c r="AK282" t="s">
        <v>21</v>
      </c>
      <c r="AL282">
        <v>348</v>
      </c>
      <c r="AM282" t="s">
        <v>39</v>
      </c>
      <c r="AN282">
        <v>46.3</v>
      </c>
      <c r="AR282" t="s">
        <v>579</v>
      </c>
    </row>
    <row r="283" spans="1:44" x14ac:dyDescent="0.2">
      <c r="A283">
        <v>282</v>
      </c>
      <c r="B283" t="s">
        <v>460</v>
      </c>
      <c r="C283" t="s">
        <v>102</v>
      </c>
      <c r="D283" t="s">
        <v>103</v>
      </c>
      <c r="E283">
        <v>124</v>
      </c>
      <c r="F283">
        <v>1</v>
      </c>
      <c r="H283" t="s">
        <v>453</v>
      </c>
      <c r="I283" s="5" t="s">
        <v>526</v>
      </c>
      <c r="J283" t="s">
        <v>30</v>
      </c>
      <c r="K283" t="s">
        <v>30</v>
      </c>
      <c r="L283">
        <v>-16.600000000000001</v>
      </c>
      <c r="N283">
        <v>1.3</v>
      </c>
      <c r="R283">
        <v>11.8</v>
      </c>
      <c r="S283" t="s">
        <v>39</v>
      </c>
      <c r="T283">
        <v>0.7</v>
      </c>
      <c r="AD283" t="s">
        <v>459</v>
      </c>
      <c r="AF283" t="s">
        <v>212</v>
      </c>
      <c r="AG283">
        <v>-27</v>
      </c>
      <c r="AH283">
        <v>-25</v>
      </c>
      <c r="AI283">
        <v>113</v>
      </c>
      <c r="AJ283">
        <v>115</v>
      </c>
      <c r="AK283" t="s">
        <v>21</v>
      </c>
      <c r="AL283">
        <v>280</v>
      </c>
      <c r="AM283" t="s">
        <v>39</v>
      </c>
      <c r="AN283">
        <v>59.2</v>
      </c>
      <c r="AR283" t="s">
        <v>579</v>
      </c>
    </row>
    <row r="284" spans="1:44" x14ac:dyDescent="0.2">
      <c r="A284">
        <v>283</v>
      </c>
      <c r="B284" t="s">
        <v>460</v>
      </c>
      <c r="C284" t="s">
        <v>102</v>
      </c>
      <c r="D284" t="s">
        <v>103</v>
      </c>
      <c r="E284">
        <v>23</v>
      </c>
      <c r="F284">
        <v>0</v>
      </c>
      <c r="H284" t="s">
        <v>453</v>
      </c>
      <c r="I284" s="5" t="s">
        <v>526</v>
      </c>
      <c r="J284" t="s">
        <v>30</v>
      </c>
      <c r="K284" t="s">
        <v>30</v>
      </c>
      <c r="L284">
        <v>-11.9</v>
      </c>
      <c r="N284">
        <v>1.4</v>
      </c>
      <c r="R284">
        <v>12</v>
      </c>
      <c r="S284" t="s">
        <v>39</v>
      </c>
      <c r="T284">
        <v>0.6</v>
      </c>
      <c r="AD284" t="s">
        <v>459</v>
      </c>
      <c r="AF284" t="s">
        <v>212</v>
      </c>
      <c r="AG284">
        <v>-27</v>
      </c>
      <c r="AH284">
        <v>-25</v>
      </c>
      <c r="AI284">
        <v>113</v>
      </c>
      <c r="AJ284">
        <v>115</v>
      </c>
      <c r="AK284" t="s">
        <v>21</v>
      </c>
      <c r="AL284">
        <v>268</v>
      </c>
      <c r="AM284" t="s">
        <v>39</v>
      </c>
      <c r="AN284">
        <v>52.6</v>
      </c>
      <c r="AR284" t="s">
        <v>579</v>
      </c>
    </row>
    <row r="285" spans="1:44" x14ac:dyDescent="0.2">
      <c r="A285">
        <v>284</v>
      </c>
      <c r="B285" t="s">
        <v>460</v>
      </c>
      <c r="C285" t="s">
        <v>102</v>
      </c>
      <c r="D285" t="s">
        <v>103</v>
      </c>
      <c r="E285">
        <v>14</v>
      </c>
      <c r="F285">
        <v>1</v>
      </c>
      <c r="H285" t="s">
        <v>454</v>
      </c>
      <c r="I285" s="5" t="s">
        <v>526</v>
      </c>
      <c r="J285" t="s">
        <v>30</v>
      </c>
      <c r="K285" t="s">
        <v>30</v>
      </c>
      <c r="L285">
        <v>-13.5</v>
      </c>
      <c r="N285">
        <v>1.9</v>
      </c>
      <c r="R285">
        <v>11</v>
      </c>
      <c r="S285" t="s">
        <v>39</v>
      </c>
      <c r="T285">
        <v>0.3</v>
      </c>
      <c r="AD285" t="s">
        <v>457</v>
      </c>
      <c r="AF285" t="s">
        <v>212</v>
      </c>
      <c r="AG285">
        <v>-18</v>
      </c>
      <c r="AH285">
        <v>-10</v>
      </c>
      <c r="AI285">
        <v>141</v>
      </c>
      <c r="AJ285">
        <v>147</v>
      </c>
      <c r="AK285" t="s">
        <v>21</v>
      </c>
      <c r="AL285">
        <v>296</v>
      </c>
      <c r="AM285" t="s">
        <v>39</v>
      </c>
      <c r="AN285">
        <v>48.3</v>
      </c>
      <c r="AR285" t="s">
        <v>579</v>
      </c>
    </row>
    <row r="286" spans="1:44" x14ac:dyDescent="0.2">
      <c r="A286">
        <v>285</v>
      </c>
      <c r="B286" t="s">
        <v>460</v>
      </c>
      <c r="C286" t="s">
        <v>102</v>
      </c>
      <c r="D286" t="s">
        <v>103</v>
      </c>
      <c r="E286">
        <v>2</v>
      </c>
      <c r="F286">
        <v>0</v>
      </c>
      <c r="H286" t="s">
        <v>454</v>
      </c>
      <c r="I286" s="5" t="s">
        <v>526</v>
      </c>
      <c r="J286" t="s">
        <v>30</v>
      </c>
      <c r="K286" t="s">
        <v>30</v>
      </c>
      <c r="L286">
        <v>-15.2</v>
      </c>
      <c r="N286">
        <v>1.1000000000000001</v>
      </c>
      <c r="R286">
        <v>11.9</v>
      </c>
      <c r="S286" t="s">
        <v>39</v>
      </c>
      <c r="T286">
        <v>0.5</v>
      </c>
      <c r="AD286" t="s">
        <v>457</v>
      </c>
      <c r="AF286" t="s">
        <v>212</v>
      </c>
      <c r="AG286">
        <v>-18</v>
      </c>
      <c r="AH286">
        <v>-10</v>
      </c>
      <c r="AI286">
        <v>141</v>
      </c>
      <c r="AJ286">
        <v>147</v>
      </c>
      <c r="AK286" t="s">
        <v>21</v>
      </c>
      <c r="AL286">
        <v>232</v>
      </c>
      <c r="AM286" t="s">
        <v>39</v>
      </c>
      <c r="AN286">
        <v>23.5</v>
      </c>
      <c r="AR286" t="s">
        <v>579</v>
      </c>
    </row>
    <row r="287" spans="1:44" x14ac:dyDescent="0.2">
      <c r="A287">
        <v>286</v>
      </c>
      <c r="B287" t="s">
        <v>460</v>
      </c>
      <c r="C287" t="s">
        <v>102</v>
      </c>
      <c r="D287" t="s">
        <v>103</v>
      </c>
      <c r="E287">
        <v>20</v>
      </c>
      <c r="F287">
        <v>1</v>
      </c>
      <c r="H287" t="s">
        <v>454</v>
      </c>
      <c r="I287" s="5" t="s">
        <v>526</v>
      </c>
      <c r="J287" t="s">
        <v>30</v>
      </c>
      <c r="K287" t="s">
        <v>30</v>
      </c>
      <c r="L287">
        <v>-16.600000000000001</v>
      </c>
      <c r="N287">
        <v>1.6</v>
      </c>
      <c r="R287">
        <v>11.6</v>
      </c>
      <c r="S287" t="s">
        <v>39</v>
      </c>
      <c r="T287">
        <v>0.3</v>
      </c>
      <c r="AD287" t="s">
        <v>458</v>
      </c>
      <c r="AF287" t="s">
        <v>212</v>
      </c>
      <c r="AG287">
        <v>-24</v>
      </c>
      <c r="AH287">
        <v>-22</v>
      </c>
      <c r="AI287">
        <v>113</v>
      </c>
      <c r="AJ287">
        <v>115</v>
      </c>
      <c r="AK287" t="s">
        <v>21</v>
      </c>
      <c r="AL287">
        <v>348</v>
      </c>
      <c r="AM287" t="s">
        <v>39</v>
      </c>
      <c r="AN287">
        <v>46.3</v>
      </c>
      <c r="AR287" t="s">
        <v>579</v>
      </c>
    </row>
    <row r="288" spans="1:44" x14ac:dyDescent="0.2">
      <c r="A288">
        <v>287</v>
      </c>
      <c r="B288" t="s">
        <v>460</v>
      </c>
      <c r="C288" t="s">
        <v>102</v>
      </c>
      <c r="D288" t="s">
        <v>103</v>
      </c>
      <c r="E288">
        <v>124</v>
      </c>
      <c r="F288">
        <v>1</v>
      </c>
      <c r="H288" t="s">
        <v>454</v>
      </c>
      <c r="I288" s="5" t="s">
        <v>526</v>
      </c>
      <c r="J288" t="s">
        <v>30</v>
      </c>
      <c r="K288" t="s">
        <v>30</v>
      </c>
      <c r="L288">
        <v>-13.2</v>
      </c>
      <c r="N288">
        <v>1.6</v>
      </c>
      <c r="R288">
        <v>11.4</v>
      </c>
      <c r="S288" t="s">
        <v>39</v>
      </c>
      <c r="T288">
        <v>0.5</v>
      </c>
      <c r="AD288" t="s">
        <v>459</v>
      </c>
      <c r="AF288" t="s">
        <v>212</v>
      </c>
      <c r="AG288">
        <v>-27</v>
      </c>
      <c r="AH288">
        <v>-25</v>
      </c>
      <c r="AI288">
        <v>113</v>
      </c>
      <c r="AJ288">
        <v>115</v>
      </c>
      <c r="AK288" t="s">
        <v>21</v>
      </c>
      <c r="AL288">
        <v>280</v>
      </c>
      <c r="AM288" t="s">
        <v>39</v>
      </c>
      <c r="AN288">
        <v>59.2</v>
      </c>
      <c r="AR288" t="s">
        <v>579</v>
      </c>
    </row>
    <row r="289" spans="1:44" x14ac:dyDescent="0.2">
      <c r="A289">
        <v>288</v>
      </c>
      <c r="B289" t="s">
        <v>460</v>
      </c>
      <c r="C289" t="s">
        <v>102</v>
      </c>
      <c r="D289" t="s">
        <v>103</v>
      </c>
      <c r="E289">
        <v>23</v>
      </c>
      <c r="F289">
        <v>0</v>
      </c>
      <c r="H289" t="s">
        <v>454</v>
      </c>
      <c r="I289" s="5" t="s">
        <v>526</v>
      </c>
      <c r="J289" t="s">
        <v>30</v>
      </c>
      <c r="K289" t="s">
        <v>30</v>
      </c>
      <c r="L289">
        <v>-13.1</v>
      </c>
      <c r="R289">
        <v>11</v>
      </c>
      <c r="AD289" t="s">
        <v>459</v>
      </c>
      <c r="AF289" t="s">
        <v>212</v>
      </c>
      <c r="AG289">
        <v>-27</v>
      </c>
      <c r="AH289">
        <v>-25</v>
      </c>
      <c r="AI289">
        <v>113</v>
      </c>
      <c r="AJ289">
        <v>115</v>
      </c>
      <c r="AK289" t="s">
        <v>21</v>
      </c>
      <c r="AL289">
        <v>268</v>
      </c>
      <c r="AM289" t="s">
        <v>39</v>
      </c>
      <c r="AN289">
        <v>52.6</v>
      </c>
      <c r="AR289" t="s">
        <v>579</v>
      </c>
    </row>
    <row r="290" spans="1:44" x14ac:dyDescent="0.2">
      <c r="A290">
        <v>289</v>
      </c>
      <c r="B290" t="s">
        <v>460</v>
      </c>
      <c r="C290" t="s">
        <v>102</v>
      </c>
      <c r="D290" t="s">
        <v>103</v>
      </c>
      <c r="E290">
        <v>14</v>
      </c>
      <c r="F290">
        <v>1</v>
      </c>
      <c r="H290" t="s">
        <v>170</v>
      </c>
      <c r="I290" s="5" t="s">
        <v>526</v>
      </c>
      <c r="J290" t="s">
        <v>30</v>
      </c>
      <c r="K290" t="s">
        <v>30</v>
      </c>
      <c r="L290">
        <v>-13.4</v>
      </c>
      <c r="N290">
        <v>1.9</v>
      </c>
      <c r="R290">
        <v>11.5</v>
      </c>
      <c r="S290" t="s">
        <v>39</v>
      </c>
      <c r="T290">
        <v>1.1000000000000001</v>
      </c>
      <c r="AD290" t="s">
        <v>457</v>
      </c>
      <c r="AF290" t="s">
        <v>212</v>
      </c>
      <c r="AG290">
        <v>-18</v>
      </c>
      <c r="AH290">
        <v>-10</v>
      </c>
      <c r="AI290">
        <v>141</v>
      </c>
      <c r="AJ290">
        <v>147</v>
      </c>
      <c r="AK290" t="s">
        <v>21</v>
      </c>
      <c r="AL290">
        <v>296</v>
      </c>
      <c r="AM290" t="s">
        <v>39</v>
      </c>
      <c r="AN290">
        <v>48.3</v>
      </c>
      <c r="AR290" t="s">
        <v>579</v>
      </c>
    </row>
    <row r="291" spans="1:44" x14ac:dyDescent="0.2">
      <c r="A291">
        <v>290</v>
      </c>
      <c r="B291" t="s">
        <v>460</v>
      </c>
      <c r="C291" t="s">
        <v>102</v>
      </c>
      <c r="D291" t="s">
        <v>103</v>
      </c>
      <c r="E291">
        <v>2</v>
      </c>
      <c r="F291">
        <v>0</v>
      </c>
      <c r="H291" t="s">
        <v>170</v>
      </c>
      <c r="I291" s="5" t="s">
        <v>526</v>
      </c>
      <c r="J291" t="s">
        <v>30</v>
      </c>
      <c r="K291" t="s">
        <v>30</v>
      </c>
      <c r="L291">
        <v>-15</v>
      </c>
      <c r="N291">
        <v>0</v>
      </c>
      <c r="R291">
        <v>12.3</v>
      </c>
      <c r="S291" t="s">
        <v>39</v>
      </c>
      <c r="T291">
        <v>1.3</v>
      </c>
      <c r="AD291" t="s">
        <v>457</v>
      </c>
      <c r="AF291" t="s">
        <v>212</v>
      </c>
      <c r="AG291">
        <v>-18</v>
      </c>
      <c r="AH291">
        <v>-10</v>
      </c>
      <c r="AI291">
        <v>141</v>
      </c>
      <c r="AJ291">
        <v>147</v>
      </c>
      <c r="AK291" t="s">
        <v>21</v>
      </c>
      <c r="AL291">
        <v>232</v>
      </c>
      <c r="AM291" t="s">
        <v>39</v>
      </c>
      <c r="AN291">
        <v>23.5</v>
      </c>
      <c r="AR291" t="s">
        <v>579</v>
      </c>
    </row>
    <row r="292" spans="1:44" x14ac:dyDescent="0.2">
      <c r="A292">
        <v>291</v>
      </c>
      <c r="B292" t="s">
        <v>460</v>
      </c>
      <c r="C292" t="s">
        <v>102</v>
      </c>
      <c r="D292" t="s">
        <v>103</v>
      </c>
      <c r="E292">
        <v>20</v>
      </c>
      <c r="F292">
        <v>1</v>
      </c>
      <c r="H292" t="s">
        <v>170</v>
      </c>
      <c r="I292" s="5" t="s">
        <v>526</v>
      </c>
      <c r="J292" t="s">
        <v>30</v>
      </c>
      <c r="K292" t="s">
        <v>30</v>
      </c>
      <c r="L292">
        <v>-16.7</v>
      </c>
      <c r="N292">
        <v>1.2</v>
      </c>
      <c r="R292">
        <v>11</v>
      </c>
      <c r="S292" t="s">
        <v>39</v>
      </c>
      <c r="T292">
        <v>0.5</v>
      </c>
      <c r="AD292" t="s">
        <v>458</v>
      </c>
      <c r="AF292" t="s">
        <v>212</v>
      </c>
      <c r="AG292">
        <v>-24</v>
      </c>
      <c r="AH292">
        <v>-22</v>
      </c>
      <c r="AI292">
        <v>113</v>
      </c>
      <c r="AJ292">
        <v>115</v>
      </c>
      <c r="AK292" t="s">
        <v>21</v>
      </c>
      <c r="AL292">
        <v>348</v>
      </c>
      <c r="AM292" t="s">
        <v>39</v>
      </c>
      <c r="AN292">
        <v>46.3</v>
      </c>
      <c r="AR292" t="s">
        <v>579</v>
      </c>
    </row>
    <row r="293" spans="1:44" x14ac:dyDescent="0.2">
      <c r="A293">
        <v>292</v>
      </c>
      <c r="B293" t="s">
        <v>460</v>
      </c>
      <c r="C293" t="s">
        <v>102</v>
      </c>
      <c r="D293" t="s">
        <v>103</v>
      </c>
      <c r="E293">
        <v>124</v>
      </c>
      <c r="F293">
        <v>1</v>
      </c>
      <c r="H293" t="s">
        <v>170</v>
      </c>
      <c r="I293" s="5" t="s">
        <v>526</v>
      </c>
      <c r="J293" t="s">
        <v>30</v>
      </c>
      <c r="K293" t="s">
        <v>30</v>
      </c>
      <c r="L293">
        <v>-15</v>
      </c>
      <c r="N293">
        <v>1.7</v>
      </c>
      <c r="R293">
        <v>11.6</v>
      </c>
      <c r="S293" t="s">
        <v>39</v>
      </c>
      <c r="T293">
        <v>0.9</v>
      </c>
      <c r="AD293" t="s">
        <v>459</v>
      </c>
      <c r="AF293" t="s">
        <v>212</v>
      </c>
      <c r="AG293">
        <v>-27</v>
      </c>
      <c r="AH293">
        <v>-25</v>
      </c>
      <c r="AI293">
        <v>113</v>
      </c>
      <c r="AJ293">
        <v>115</v>
      </c>
      <c r="AK293" t="s">
        <v>21</v>
      </c>
      <c r="AL293">
        <v>280</v>
      </c>
      <c r="AM293" t="s">
        <v>39</v>
      </c>
      <c r="AN293">
        <v>59.2</v>
      </c>
      <c r="AR293" t="s">
        <v>579</v>
      </c>
    </row>
    <row r="294" spans="1:44" x14ac:dyDescent="0.2">
      <c r="A294">
        <v>293</v>
      </c>
      <c r="B294" t="s">
        <v>460</v>
      </c>
      <c r="C294" t="s">
        <v>102</v>
      </c>
      <c r="D294" t="s">
        <v>103</v>
      </c>
      <c r="E294">
        <v>23</v>
      </c>
      <c r="F294">
        <v>0</v>
      </c>
      <c r="H294" t="s">
        <v>170</v>
      </c>
      <c r="I294" s="5" t="s">
        <v>526</v>
      </c>
      <c r="J294" t="s">
        <v>30</v>
      </c>
      <c r="K294" t="s">
        <v>30</v>
      </c>
      <c r="L294">
        <v>-15.3</v>
      </c>
      <c r="N294">
        <v>1.7</v>
      </c>
      <c r="R294">
        <v>12</v>
      </c>
      <c r="S294" t="s">
        <v>39</v>
      </c>
      <c r="T294">
        <v>1.9</v>
      </c>
      <c r="AD294" t="s">
        <v>459</v>
      </c>
      <c r="AF294" t="s">
        <v>212</v>
      </c>
      <c r="AG294">
        <v>-27</v>
      </c>
      <c r="AH294">
        <v>-25</v>
      </c>
      <c r="AI294">
        <v>113</v>
      </c>
      <c r="AJ294">
        <v>115</v>
      </c>
      <c r="AK294" t="s">
        <v>21</v>
      </c>
      <c r="AL294">
        <v>268</v>
      </c>
      <c r="AM294" t="s">
        <v>39</v>
      </c>
      <c r="AN294">
        <v>52.6</v>
      </c>
      <c r="AR294" t="s">
        <v>579</v>
      </c>
    </row>
    <row r="295" spans="1:44" x14ac:dyDescent="0.2">
      <c r="A295">
        <v>294</v>
      </c>
      <c r="B295" t="s">
        <v>464</v>
      </c>
      <c r="C295" t="s">
        <v>180</v>
      </c>
      <c r="D295" t="s">
        <v>447</v>
      </c>
      <c r="E295">
        <v>70</v>
      </c>
      <c r="F295">
        <f>36/70</f>
        <v>0.51428571428571423</v>
      </c>
      <c r="G295" t="s">
        <v>461</v>
      </c>
      <c r="H295" t="s">
        <v>170</v>
      </c>
      <c r="I295" s="5" t="s">
        <v>526</v>
      </c>
      <c r="J295" t="s">
        <v>30</v>
      </c>
      <c r="K295" t="s">
        <v>30</v>
      </c>
      <c r="L295">
        <v>-17.600000000000001</v>
      </c>
      <c r="M295" t="s">
        <v>39</v>
      </c>
      <c r="N295">
        <v>0.9</v>
      </c>
      <c r="O295">
        <v>-19.899999999999999</v>
      </c>
      <c r="P295">
        <v>-16</v>
      </c>
      <c r="R295">
        <v>17.2</v>
      </c>
      <c r="S295" t="s">
        <v>39</v>
      </c>
      <c r="T295">
        <v>1.3</v>
      </c>
      <c r="U295">
        <v>14</v>
      </c>
      <c r="V295">
        <v>20.7</v>
      </c>
      <c r="AA295" t="s">
        <v>462</v>
      </c>
      <c r="AB295">
        <v>2016</v>
      </c>
      <c r="AC295">
        <v>2016</v>
      </c>
      <c r="AD295" t="s">
        <v>463</v>
      </c>
      <c r="AF295" t="s">
        <v>158</v>
      </c>
      <c r="AG295">
        <f>27+41/60+30/3600</f>
        <v>27.691666666666666</v>
      </c>
      <c r="AH295">
        <f>28+14/60+52/3600</f>
        <v>28.247777777777777</v>
      </c>
      <c r="AI295">
        <f>-114-53/60</f>
        <v>-114.88333333333334</v>
      </c>
      <c r="AJ295">
        <f>-114-4/60-9.7/3600</f>
        <v>-114.06936111111111</v>
      </c>
      <c r="AR295" t="s">
        <v>579</v>
      </c>
    </row>
    <row r="296" spans="1:44" x14ac:dyDescent="0.2">
      <c r="A296">
        <v>295</v>
      </c>
      <c r="B296" t="s">
        <v>466</v>
      </c>
      <c r="C296" t="s">
        <v>180</v>
      </c>
      <c r="D296" t="s">
        <v>447</v>
      </c>
      <c r="E296">
        <v>19</v>
      </c>
      <c r="F296">
        <f>1/19</f>
        <v>5.2631578947368418E-2</v>
      </c>
      <c r="H296" t="s">
        <v>64</v>
      </c>
      <c r="I296" t="s">
        <v>505</v>
      </c>
      <c r="J296" t="s">
        <v>30</v>
      </c>
      <c r="K296" t="s">
        <v>233</v>
      </c>
      <c r="L296">
        <v>-16.600000000000001</v>
      </c>
      <c r="M296" t="s">
        <v>39</v>
      </c>
      <c r="N296">
        <v>0.3</v>
      </c>
      <c r="R296">
        <v>18.5</v>
      </c>
      <c r="S296" t="s">
        <v>39</v>
      </c>
      <c r="T296">
        <v>1.3</v>
      </c>
      <c r="AA296" t="s">
        <v>131</v>
      </c>
      <c r="AB296">
        <v>2014</v>
      </c>
      <c r="AC296">
        <v>2014</v>
      </c>
      <c r="AD296" t="s">
        <v>465</v>
      </c>
      <c r="AF296" t="s">
        <v>212</v>
      </c>
      <c r="AG296">
        <v>-3</v>
      </c>
      <c r="AH296">
        <v>0</v>
      </c>
      <c r="AI296">
        <v>-82</v>
      </c>
      <c r="AJ296">
        <v>-80</v>
      </c>
      <c r="AK296" t="s">
        <v>197</v>
      </c>
      <c r="AL296">
        <v>145.5</v>
      </c>
      <c r="AM296" t="s">
        <v>39</v>
      </c>
      <c r="AN296">
        <v>19.809999999999999</v>
      </c>
      <c r="AR296" t="s">
        <v>579</v>
      </c>
    </row>
    <row r="297" spans="1:44" x14ac:dyDescent="0.2">
      <c r="A297">
        <v>296</v>
      </c>
      <c r="B297" t="s">
        <v>466</v>
      </c>
      <c r="C297" t="s">
        <v>66</v>
      </c>
      <c r="D297" t="s">
        <v>67</v>
      </c>
      <c r="E297">
        <v>20</v>
      </c>
      <c r="F297">
        <f>4/20</f>
        <v>0.2</v>
      </c>
      <c r="H297" t="s">
        <v>64</v>
      </c>
      <c r="I297" t="s">
        <v>505</v>
      </c>
      <c r="J297" t="s">
        <v>30</v>
      </c>
      <c r="K297" t="s">
        <v>233</v>
      </c>
      <c r="L297">
        <v>-16.600000000000001</v>
      </c>
      <c r="M297" t="s">
        <v>39</v>
      </c>
      <c r="N297">
        <v>0.2</v>
      </c>
      <c r="R297">
        <v>18.600000000000001</v>
      </c>
      <c r="S297" t="s">
        <v>39</v>
      </c>
      <c r="T297">
        <v>1.8</v>
      </c>
      <c r="AA297" t="s">
        <v>131</v>
      </c>
      <c r="AB297">
        <v>2014</v>
      </c>
      <c r="AC297">
        <v>2014</v>
      </c>
      <c r="AD297" t="s">
        <v>465</v>
      </c>
      <c r="AF297" t="s">
        <v>212</v>
      </c>
      <c r="AG297">
        <v>-3</v>
      </c>
      <c r="AH297">
        <v>0</v>
      </c>
      <c r="AI297">
        <v>-82</v>
      </c>
      <c r="AJ297">
        <v>-80</v>
      </c>
      <c r="AK297" t="s">
        <v>197</v>
      </c>
      <c r="AL297">
        <v>165.7</v>
      </c>
      <c r="AM297" t="s">
        <v>39</v>
      </c>
      <c r="AN297">
        <v>25.7</v>
      </c>
      <c r="AR297" t="s">
        <v>579</v>
      </c>
    </row>
    <row r="298" spans="1:44" x14ac:dyDescent="0.2">
      <c r="A298">
        <v>297</v>
      </c>
      <c r="B298" t="s">
        <v>466</v>
      </c>
      <c r="C298" t="s">
        <v>155</v>
      </c>
      <c r="D298" t="s">
        <v>154</v>
      </c>
      <c r="E298">
        <v>19</v>
      </c>
      <c r="F298">
        <f>4/E298</f>
        <v>0.21052631578947367</v>
      </c>
      <c r="H298" t="s">
        <v>64</v>
      </c>
      <c r="I298" t="s">
        <v>505</v>
      </c>
      <c r="J298" t="s">
        <v>30</v>
      </c>
      <c r="K298" t="s">
        <v>233</v>
      </c>
      <c r="L298">
        <v>-16.7</v>
      </c>
      <c r="M298" t="s">
        <v>39</v>
      </c>
      <c r="N298">
        <v>0.3</v>
      </c>
      <c r="R298">
        <v>13.8</v>
      </c>
      <c r="S298" t="s">
        <v>39</v>
      </c>
      <c r="T298">
        <v>1.4</v>
      </c>
      <c r="AA298" t="s">
        <v>131</v>
      </c>
      <c r="AB298">
        <v>2014</v>
      </c>
      <c r="AC298">
        <v>2014</v>
      </c>
      <c r="AD298" t="s">
        <v>465</v>
      </c>
      <c r="AF298" t="s">
        <v>212</v>
      </c>
      <c r="AG298">
        <v>-3</v>
      </c>
      <c r="AH298">
        <v>0</v>
      </c>
      <c r="AI298">
        <v>-82</v>
      </c>
      <c r="AJ298">
        <v>-80</v>
      </c>
      <c r="AK298" t="s">
        <v>197</v>
      </c>
      <c r="AL298">
        <v>142</v>
      </c>
      <c r="AM298" t="s">
        <v>39</v>
      </c>
      <c r="AN298">
        <v>25.1</v>
      </c>
      <c r="AR298" t="s">
        <v>579</v>
      </c>
    </row>
    <row r="299" spans="1:44" x14ac:dyDescent="0.2">
      <c r="A299">
        <v>298</v>
      </c>
      <c r="B299" t="s">
        <v>466</v>
      </c>
      <c r="C299" t="s">
        <v>184</v>
      </c>
      <c r="D299" t="s">
        <v>448</v>
      </c>
      <c r="E299">
        <v>13</v>
      </c>
      <c r="F299">
        <f>4/E299</f>
        <v>0.30769230769230771</v>
      </c>
      <c r="H299" t="s">
        <v>64</v>
      </c>
      <c r="I299" t="s">
        <v>505</v>
      </c>
      <c r="J299" t="s">
        <v>30</v>
      </c>
      <c r="K299" t="s">
        <v>233</v>
      </c>
      <c r="L299">
        <v>-16.7</v>
      </c>
      <c r="M299" t="s">
        <v>39</v>
      </c>
      <c r="N299">
        <v>0.2</v>
      </c>
      <c r="R299">
        <v>14.6</v>
      </c>
      <c r="S299" t="s">
        <v>39</v>
      </c>
      <c r="T299">
        <v>1.4</v>
      </c>
      <c r="AA299" t="s">
        <v>131</v>
      </c>
      <c r="AB299">
        <v>2014</v>
      </c>
      <c r="AC299">
        <v>2014</v>
      </c>
      <c r="AD299" t="s">
        <v>465</v>
      </c>
      <c r="AF299" t="s">
        <v>212</v>
      </c>
      <c r="AG299">
        <v>-3</v>
      </c>
      <c r="AH299">
        <v>0</v>
      </c>
      <c r="AI299">
        <v>-82</v>
      </c>
      <c r="AJ299">
        <v>-80</v>
      </c>
      <c r="AK299" t="s">
        <v>197</v>
      </c>
      <c r="AL299">
        <v>120.8</v>
      </c>
      <c r="AM299" t="s">
        <v>39</v>
      </c>
      <c r="AN299">
        <v>16.899999999999999</v>
      </c>
      <c r="AR299" t="s">
        <v>579</v>
      </c>
    </row>
    <row r="300" spans="1:44" x14ac:dyDescent="0.2">
      <c r="A300">
        <v>299</v>
      </c>
      <c r="B300" t="s">
        <v>471</v>
      </c>
      <c r="C300" t="s">
        <v>469</v>
      </c>
      <c r="D300" t="s">
        <v>468</v>
      </c>
      <c r="E300">
        <v>11</v>
      </c>
      <c r="G300" t="s">
        <v>118</v>
      </c>
      <c r="H300" t="s">
        <v>467</v>
      </c>
      <c r="I300" s="5" t="s">
        <v>526</v>
      </c>
      <c r="J300" t="s">
        <v>30</v>
      </c>
      <c r="K300" t="s">
        <v>30</v>
      </c>
      <c r="L300">
        <v>-9.0399999999999991</v>
      </c>
      <c r="M300" t="s">
        <v>39</v>
      </c>
      <c r="N300">
        <v>0.84</v>
      </c>
      <c r="R300">
        <v>10.89</v>
      </c>
      <c r="S300" t="s">
        <v>39</v>
      </c>
      <c r="T300">
        <v>0.45</v>
      </c>
      <c r="AA300" t="s">
        <v>313</v>
      </c>
      <c r="AB300">
        <v>2014</v>
      </c>
      <c r="AC300">
        <v>2014</v>
      </c>
      <c r="AD300" t="s">
        <v>470</v>
      </c>
      <c r="AF300" t="s">
        <v>158</v>
      </c>
      <c r="AG300">
        <f>-5-26/60</f>
        <v>-5.4333333333333336</v>
      </c>
      <c r="AH300">
        <f>-5-26/60</f>
        <v>-5.4333333333333336</v>
      </c>
      <c r="AI300">
        <f>53+20/60</f>
        <v>53.333333333333336</v>
      </c>
      <c r="AJ300">
        <f>53+20/60</f>
        <v>53.333333333333336</v>
      </c>
      <c r="AR300" t="s">
        <v>579</v>
      </c>
    </row>
    <row r="301" spans="1:44" x14ac:dyDescent="0.2">
      <c r="A301">
        <v>300</v>
      </c>
      <c r="B301" t="s">
        <v>471</v>
      </c>
      <c r="C301" t="s">
        <v>469</v>
      </c>
      <c r="D301" t="s">
        <v>468</v>
      </c>
      <c r="E301">
        <v>11</v>
      </c>
      <c r="G301" t="s">
        <v>118</v>
      </c>
      <c r="H301" t="s">
        <v>170</v>
      </c>
      <c r="I301" s="5" t="s">
        <v>526</v>
      </c>
      <c r="J301" t="s">
        <v>30</v>
      </c>
      <c r="K301" t="s">
        <v>30</v>
      </c>
      <c r="L301">
        <v>-8.9499999999999993</v>
      </c>
      <c r="M301" t="s">
        <v>39</v>
      </c>
      <c r="N301">
        <v>0.75</v>
      </c>
      <c r="R301">
        <v>10.84</v>
      </c>
      <c r="S301" t="s">
        <v>39</v>
      </c>
      <c r="T301">
        <v>0.75</v>
      </c>
      <c r="AA301" t="s">
        <v>313</v>
      </c>
      <c r="AB301">
        <v>2014</v>
      </c>
      <c r="AC301">
        <v>2014</v>
      </c>
      <c r="AD301" t="s">
        <v>470</v>
      </c>
      <c r="AF301" t="s">
        <v>158</v>
      </c>
      <c r="AG301">
        <f>-5-26/60</f>
        <v>-5.4333333333333336</v>
      </c>
      <c r="AH301">
        <f>-5-26/60</f>
        <v>-5.4333333333333336</v>
      </c>
      <c r="AI301">
        <f>53+20/60</f>
        <v>53.333333333333336</v>
      </c>
      <c r="AJ301">
        <f>53+20/60</f>
        <v>53.333333333333336</v>
      </c>
      <c r="AR301" t="s">
        <v>579</v>
      </c>
    </row>
    <row r="302" spans="1:44" x14ac:dyDescent="0.2">
      <c r="A302">
        <v>301</v>
      </c>
      <c r="B302" t="s">
        <v>487</v>
      </c>
      <c r="C302" t="s">
        <v>381</v>
      </c>
      <c r="D302" t="s">
        <v>33</v>
      </c>
      <c r="E302">
        <v>2</v>
      </c>
      <c r="F302">
        <v>1</v>
      </c>
      <c r="H302" t="s">
        <v>64</v>
      </c>
      <c r="I302" s="5" t="s">
        <v>526</v>
      </c>
      <c r="J302" t="s">
        <v>30</v>
      </c>
      <c r="K302" t="s">
        <v>30</v>
      </c>
      <c r="L302">
        <f>AVERAGE(O302:P302)</f>
        <v>-19.25</v>
      </c>
      <c r="M302" t="s">
        <v>39</v>
      </c>
      <c r="N302">
        <f>STDEV(O302:P302)</f>
        <v>7.0710678118655765E-2</v>
      </c>
      <c r="O302">
        <v>-19.3</v>
      </c>
      <c r="P302">
        <v>-19.2</v>
      </c>
      <c r="R302">
        <v>14.15</v>
      </c>
      <c r="S302" t="s">
        <v>39</v>
      </c>
      <c r="T302">
        <v>0.2</v>
      </c>
      <c r="U302">
        <v>14</v>
      </c>
      <c r="V302">
        <v>14.3</v>
      </c>
      <c r="X302">
        <v>3.4</v>
      </c>
      <c r="AB302">
        <v>2004</v>
      </c>
      <c r="AC302">
        <v>2006</v>
      </c>
      <c r="AD302" t="s">
        <v>486</v>
      </c>
      <c r="AE302" t="s">
        <v>483</v>
      </c>
      <c r="AF302" t="s">
        <v>212</v>
      </c>
      <c r="AG302">
        <v>-45</v>
      </c>
      <c r="AH302">
        <v>-37</v>
      </c>
      <c r="AI302">
        <v>140</v>
      </c>
      <c r="AJ302">
        <v>150</v>
      </c>
      <c r="AK302" t="s">
        <v>21</v>
      </c>
      <c r="AL302">
        <v>81.5</v>
      </c>
      <c r="AM302" t="s">
        <v>39</v>
      </c>
      <c r="AN302">
        <v>2.1213203435596424</v>
      </c>
      <c r="AO302">
        <v>80</v>
      </c>
      <c r="AP302">
        <v>83</v>
      </c>
      <c r="AR302" t="s">
        <v>579</v>
      </c>
    </row>
    <row r="303" spans="1:44" x14ac:dyDescent="0.2">
      <c r="A303">
        <v>302</v>
      </c>
      <c r="B303" t="s">
        <v>487</v>
      </c>
      <c r="C303" t="s">
        <v>599</v>
      </c>
      <c r="D303" t="s">
        <v>472</v>
      </c>
      <c r="E303">
        <v>2</v>
      </c>
      <c r="F303">
        <v>0</v>
      </c>
      <c r="H303" t="s">
        <v>64</v>
      </c>
      <c r="I303" s="5" t="s">
        <v>526</v>
      </c>
      <c r="J303" t="s">
        <v>30</v>
      </c>
      <c r="K303" t="s">
        <v>30</v>
      </c>
      <c r="L303">
        <f>AVERAGE(O303:P303)</f>
        <v>-18.5</v>
      </c>
      <c r="M303" t="s">
        <v>39</v>
      </c>
      <c r="N303">
        <f>STDEV(O303:P303)</f>
        <v>0.42426406871192951</v>
      </c>
      <c r="O303">
        <v>-18.8</v>
      </c>
      <c r="P303">
        <v>-18.2</v>
      </c>
      <c r="R303">
        <v>14.05</v>
      </c>
      <c r="S303" s="1" t="s">
        <v>39</v>
      </c>
      <c r="T303">
        <v>0.2</v>
      </c>
      <c r="U303">
        <v>13.9</v>
      </c>
      <c r="V303">
        <v>14.2</v>
      </c>
      <c r="X303">
        <v>2.9</v>
      </c>
      <c r="AB303">
        <v>2004</v>
      </c>
      <c r="AC303">
        <v>2006</v>
      </c>
      <c r="AD303" t="s">
        <v>486</v>
      </c>
      <c r="AE303" t="s">
        <v>483</v>
      </c>
      <c r="AF303" t="s">
        <v>212</v>
      </c>
      <c r="AG303">
        <v>-45</v>
      </c>
      <c r="AH303">
        <v>-37</v>
      </c>
      <c r="AI303">
        <v>140</v>
      </c>
      <c r="AJ303">
        <v>150</v>
      </c>
      <c r="AK303" t="s">
        <v>21</v>
      </c>
      <c r="AL303">
        <v>52</v>
      </c>
      <c r="AM303" t="s">
        <v>39</v>
      </c>
      <c r="AN303">
        <v>5.6568542494923806</v>
      </c>
      <c r="AO303">
        <v>48</v>
      </c>
      <c r="AP303">
        <v>56</v>
      </c>
      <c r="AR303" t="s">
        <v>579</v>
      </c>
    </row>
    <row r="304" spans="1:44" x14ac:dyDescent="0.2">
      <c r="A304">
        <v>303</v>
      </c>
      <c r="B304" t="s">
        <v>487</v>
      </c>
      <c r="C304" t="s">
        <v>38</v>
      </c>
      <c r="D304" t="s">
        <v>473</v>
      </c>
      <c r="E304">
        <v>1</v>
      </c>
      <c r="F304">
        <v>0</v>
      </c>
      <c r="H304" t="s">
        <v>64</v>
      </c>
      <c r="I304" s="5" t="s">
        <v>526</v>
      </c>
      <c r="J304" t="s">
        <v>30</v>
      </c>
      <c r="K304" t="s">
        <v>30</v>
      </c>
      <c r="L304">
        <v>-18.399999999999999</v>
      </c>
      <c r="R304">
        <v>15.4</v>
      </c>
      <c r="X304">
        <v>2.7</v>
      </c>
      <c r="AB304">
        <v>2004</v>
      </c>
      <c r="AC304">
        <v>2006</v>
      </c>
      <c r="AD304" t="s">
        <v>486</v>
      </c>
      <c r="AE304" t="s">
        <v>483</v>
      </c>
      <c r="AF304" t="s">
        <v>212</v>
      </c>
      <c r="AG304">
        <v>-45</v>
      </c>
      <c r="AH304">
        <v>-37</v>
      </c>
      <c r="AI304">
        <v>140</v>
      </c>
      <c r="AJ304">
        <v>150</v>
      </c>
      <c r="AK304" t="s">
        <v>21</v>
      </c>
      <c r="AL304">
        <v>158</v>
      </c>
      <c r="AR304" t="s">
        <v>579</v>
      </c>
    </row>
    <row r="305" spans="1:44" x14ac:dyDescent="0.2">
      <c r="A305">
        <v>304</v>
      </c>
      <c r="B305" t="s">
        <v>487</v>
      </c>
      <c r="C305" t="s">
        <v>591</v>
      </c>
      <c r="D305" t="s">
        <v>474</v>
      </c>
      <c r="E305">
        <v>2</v>
      </c>
      <c r="H305" t="s">
        <v>64</v>
      </c>
      <c r="I305" s="5" t="s">
        <v>526</v>
      </c>
      <c r="J305" t="s">
        <v>30</v>
      </c>
      <c r="K305" t="s">
        <v>30</v>
      </c>
      <c r="L305">
        <f>AVERAGE(O305:P305)</f>
        <v>-18.100000000000001</v>
      </c>
      <c r="M305" t="s">
        <v>39</v>
      </c>
      <c r="N305">
        <f>STDEV(O305:P305)</f>
        <v>0.141421356237309</v>
      </c>
      <c r="O305">
        <v>-18.2</v>
      </c>
      <c r="P305">
        <v>-18</v>
      </c>
      <c r="R305">
        <v>16.5</v>
      </c>
      <c r="S305" s="1" t="s">
        <v>39</v>
      </c>
      <c r="T305">
        <v>0.14000000000000001</v>
      </c>
      <c r="U305">
        <v>16.399999999999999</v>
      </c>
      <c r="V305">
        <v>16.600000000000001</v>
      </c>
      <c r="X305">
        <v>2.9</v>
      </c>
      <c r="AB305">
        <v>2004</v>
      </c>
      <c r="AC305">
        <v>2006</v>
      </c>
      <c r="AD305" t="s">
        <v>486</v>
      </c>
      <c r="AE305" t="s">
        <v>484</v>
      </c>
      <c r="AF305" t="s">
        <v>212</v>
      </c>
      <c r="AG305">
        <v>-45</v>
      </c>
      <c r="AH305">
        <v>-37</v>
      </c>
      <c r="AI305">
        <v>140</v>
      </c>
      <c r="AJ305">
        <v>150</v>
      </c>
      <c r="AK305" t="s">
        <v>21</v>
      </c>
      <c r="AL305">
        <v>86.5</v>
      </c>
      <c r="AM305" t="s">
        <v>39</v>
      </c>
      <c r="AN305">
        <v>0.70710678118654757</v>
      </c>
      <c r="AO305">
        <v>86</v>
      </c>
      <c r="AP305">
        <v>87</v>
      </c>
      <c r="AR305" t="s">
        <v>579</v>
      </c>
    </row>
    <row r="306" spans="1:44" x14ac:dyDescent="0.2">
      <c r="A306">
        <v>305</v>
      </c>
      <c r="B306" t="s">
        <v>487</v>
      </c>
      <c r="C306" t="s">
        <v>600</v>
      </c>
      <c r="D306" t="s">
        <v>475</v>
      </c>
      <c r="E306">
        <v>2</v>
      </c>
      <c r="F306">
        <v>0.5</v>
      </c>
      <c r="H306" t="s">
        <v>64</v>
      </c>
      <c r="I306" s="5" t="s">
        <v>526</v>
      </c>
      <c r="J306" t="s">
        <v>30</v>
      </c>
      <c r="K306" t="s">
        <v>30</v>
      </c>
      <c r="L306">
        <f>AVERAGE(O306:P306)</f>
        <v>-18.299999999999997</v>
      </c>
      <c r="M306" t="s">
        <v>39</v>
      </c>
      <c r="N306">
        <f>STDEV(O306:P306)</f>
        <v>0.141421356237309</v>
      </c>
      <c r="O306">
        <v>-18.399999999999999</v>
      </c>
      <c r="P306">
        <v>-18.2</v>
      </c>
      <c r="R306">
        <v>13.85</v>
      </c>
      <c r="S306" s="1" t="s">
        <v>39</v>
      </c>
      <c r="T306">
        <v>0.35</v>
      </c>
      <c r="U306">
        <v>13.6</v>
      </c>
      <c r="V306">
        <v>14.1</v>
      </c>
      <c r="X306">
        <v>3.1</v>
      </c>
      <c r="AB306">
        <v>2004</v>
      </c>
      <c r="AC306">
        <v>2006</v>
      </c>
      <c r="AD306" t="s">
        <v>486</v>
      </c>
      <c r="AE306" t="s">
        <v>484</v>
      </c>
      <c r="AF306" t="s">
        <v>212</v>
      </c>
      <c r="AG306">
        <v>-45</v>
      </c>
      <c r="AH306">
        <v>-37</v>
      </c>
      <c r="AI306">
        <v>140</v>
      </c>
      <c r="AJ306">
        <v>150</v>
      </c>
      <c r="AK306" t="s">
        <v>21</v>
      </c>
      <c r="AL306">
        <v>72.5</v>
      </c>
      <c r="AM306" t="s">
        <v>39</v>
      </c>
      <c r="AN306">
        <v>0.70710678118654757</v>
      </c>
      <c r="AO306">
        <v>72</v>
      </c>
      <c r="AP306">
        <v>73</v>
      </c>
      <c r="AR306" t="s">
        <v>579</v>
      </c>
    </row>
    <row r="307" spans="1:44" x14ac:dyDescent="0.2">
      <c r="A307">
        <v>306</v>
      </c>
      <c r="B307" t="s">
        <v>487</v>
      </c>
      <c r="C307" t="s">
        <v>596</v>
      </c>
      <c r="D307" t="s">
        <v>476</v>
      </c>
      <c r="E307">
        <v>2</v>
      </c>
      <c r="F307">
        <v>1</v>
      </c>
      <c r="H307" t="s">
        <v>64</v>
      </c>
      <c r="I307" s="5" t="s">
        <v>526</v>
      </c>
      <c r="J307" t="s">
        <v>30</v>
      </c>
      <c r="K307" t="s">
        <v>30</v>
      </c>
      <c r="L307">
        <f>AVERAGE(O307:P307)</f>
        <v>-18</v>
      </c>
      <c r="M307" t="s">
        <v>39</v>
      </c>
      <c r="N307">
        <f>STDEV(O307:P307)</f>
        <v>0.14142135623731153</v>
      </c>
      <c r="O307">
        <v>-18.100000000000001</v>
      </c>
      <c r="P307">
        <v>-17.899999999999999</v>
      </c>
      <c r="R307">
        <v>13.55</v>
      </c>
      <c r="S307" s="1" t="s">
        <v>39</v>
      </c>
      <c r="T307">
        <v>1.6</v>
      </c>
      <c r="U307">
        <v>12.4</v>
      </c>
      <c r="V307">
        <v>14.7</v>
      </c>
      <c r="X307">
        <v>2.9</v>
      </c>
      <c r="AB307">
        <v>2004</v>
      </c>
      <c r="AC307">
        <v>2006</v>
      </c>
      <c r="AD307" t="s">
        <v>486</v>
      </c>
      <c r="AE307" t="s">
        <v>484</v>
      </c>
      <c r="AF307" t="s">
        <v>212</v>
      </c>
      <c r="AG307">
        <v>-45</v>
      </c>
      <c r="AH307">
        <v>-37</v>
      </c>
      <c r="AI307">
        <v>140</v>
      </c>
      <c r="AJ307">
        <v>150</v>
      </c>
      <c r="AK307" t="s">
        <v>21</v>
      </c>
      <c r="AL307">
        <v>52</v>
      </c>
      <c r="AM307" t="s">
        <v>39</v>
      </c>
      <c r="AN307">
        <v>2.8284271247461903</v>
      </c>
      <c r="AO307">
        <v>50</v>
      </c>
      <c r="AP307">
        <v>54</v>
      </c>
      <c r="AR307" t="s">
        <v>579</v>
      </c>
    </row>
    <row r="308" spans="1:44" x14ac:dyDescent="0.2">
      <c r="A308">
        <v>307</v>
      </c>
      <c r="B308" t="s">
        <v>487</v>
      </c>
      <c r="C308" t="s">
        <v>590</v>
      </c>
      <c r="D308" t="s">
        <v>477</v>
      </c>
      <c r="E308">
        <v>1</v>
      </c>
      <c r="F308">
        <v>1</v>
      </c>
      <c r="H308" t="s">
        <v>64</v>
      </c>
      <c r="I308" s="5" t="s">
        <v>526</v>
      </c>
      <c r="J308" t="s">
        <v>30</v>
      </c>
      <c r="K308" t="s">
        <v>30</v>
      </c>
      <c r="L308">
        <v>-18.600000000000001</v>
      </c>
      <c r="R308">
        <v>12.9</v>
      </c>
      <c r="X308">
        <v>3</v>
      </c>
      <c r="AB308">
        <v>2004</v>
      </c>
      <c r="AC308">
        <v>2006</v>
      </c>
      <c r="AD308" t="s">
        <v>486</v>
      </c>
      <c r="AE308" t="s">
        <v>485</v>
      </c>
      <c r="AF308" t="s">
        <v>212</v>
      </c>
      <c r="AG308">
        <v>-45</v>
      </c>
      <c r="AH308">
        <v>-37</v>
      </c>
      <c r="AI308">
        <v>140</v>
      </c>
      <c r="AJ308">
        <v>150</v>
      </c>
      <c r="AK308" t="s">
        <v>21</v>
      </c>
      <c r="AL308">
        <v>67.3</v>
      </c>
      <c r="AR308" t="s">
        <v>579</v>
      </c>
    </row>
    <row r="309" spans="1:44" x14ac:dyDescent="0.2">
      <c r="A309">
        <v>308</v>
      </c>
      <c r="B309" t="s">
        <v>487</v>
      </c>
      <c r="C309" t="s">
        <v>594</v>
      </c>
      <c r="D309" t="s">
        <v>478</v>
      </c>
      <c r="E309">
        <v>18</v>
      </c>
      <c r="F309">
        <f>0.8/1.8</f>
        <v>0.44444444444444448</v>
      </c>
      <c r="G309" t="s">
        <v>95</v>
      </c>
      <c r="H309" t="s">
        <v>64</v>
      </c>
      <c r="I309" s="5" t="s">
        <v>526</v>
      </c>
      <c r="J309" t="s">
        <v>30</v>
      </c>
      <c r="K309" t="s">
        <v>30</v>
      </c>
      <c r="L309">
        <v>-18.2</v>
      </c>
      <c r="M309" t="s">
        <v>39</v>
      </c>
      <c r="N309">
        <v>0.4</v>
      </c>
      <c r="O309">
        <v>-18.399999999999999</v>
      </c>
      <c r="P309">
        <v>-17.399999999999999</v>
      </c>
      <c r="R309">
        <v>14.1</v>
      </c>
      <c r="S309" s="1" t="s">
        <v>39</v>
      </c>
      <c r="T309">
        <v>0.5</v>
      </c>
      <c r="U309">
        <v>13.1</v>
      </c>
      <c r="V309">
        <v>14.9</v>
      </c>
      <c r="X309">
        <v>2.9</v>
      </c>
      <c r="AB309">
        <v>2004</v>
      </c>
      <c r="AC309">
        <v>2006</v>
      </c>
      <c r="AD309" t="s">
        <v>486</v>
      </c>
      <c r="AE309" t="s">
        <v>485</v>
      </c>
      <c r="AF309" t="s">
        <v>212</v>
      </c>
      <c r="AG309">
        <v>-45</v>
      </c>
      <c r="AH309">
        <v>-37</v>
      </c>
      <c r="AI309">
        <v>140</v>
      </c>
      <c r="AJ309">
        <v>150</v>
      </c>
      <c r="AK309" t="s">
        <v>21</v>
      </c>
      <c r="AL309">
        <v>77</v>
      </c>
      <c r="AM309" t="s">
        <v>39</v>
      </c>
      <c r="AN309">
        <v>19.798989873223331</v>
      </c>
      <c r="AO309">
        <v>63</v>
      </c>
      <c r="AP309">
        <v>91</v>
      </c>
      <c r="AR309" t="s">
        <v>579</v>
      </c>
    </row>
    <row r="310" spans="1:44" x14ac:dyDescent="0.2">
      <c r="A310">
        <v>309</v>
      </c>
      <c r="B310" t="s">
        <v>487</v>
      </c>
      <c r="C310" t="s">
        <v>594</v>
      </c>
      <c r="D310" t="s">
        <v>478</v>
      </c>
      <c r="E310">
        <v>3</v>
      </c>
      <c r="F310">
        <v>1</v>
      </c>
      <c r="G310" t="s">
        <v>118</v>
      </c>
      <c r="H310" t="s">
        <v>64</v>
      </c>
      <c r="I310" s="5" t="s">
        <v>526</v>
      </c>
      <c r="J310" t="s">
        <v>30</v>
      </c>
      <c r="K310" t="s">
        <v>30</v>
      </c>
      <c r="L310">
        <f>AVERAGE(O310:P310)</f>
        <v>-18.299999999999997</v>
      </c>
      <c r="M310" t="s">
        <v>39</v>
      </c>
      <c r="N310">
        <f>STDEV(O310:P310)</f>
        <v>0.56568542494923857</v>
      </c>
      <c r="O310">
        <v>-18.7</v>
      </c>
      <c r="P310">
        <v>-17.899999999999999</v>
      </c>
      <c r="R310">
        <v>12.8</v>
      </c>
      <c r="S310" s="1" t="s">
        <v>39</v>
      </c>
      <c r="T310">
        <v>0.14000000000000001</v>
      </c>
      <c r="U310">
        <v>12.7</v>
      </c>
      <c r="V310">
        <v>12.9</v>
      </c>
      <c r="X310">
        <v>3</v>
      </c>
      <c r="AB310">
        <v>2004</v>
      </c>
      <c r="AC310">
        <v>2006</v>
      </c>
      <c r="AD310" t="s">
        <v>486</v>
      </c>
      <c r="AE310" t="s">
        <v>485</v>
      </c>
      <c r="AF310" t="s">
        <v>212</v>
      </c>
      <c r="AG310">
        <v>-45</v>
      </c>
      <c r="AH310">
        <v>-37</v>
      </c>
      <c r="AI310">
        <v>140</v>
      </c>
      <c r="AJ310">
        <v>150</v>
      </c>
      <c r="AK310" t="s">
        <v>21</v>
      </c>
      <c r="AL310">
        <v>40.5</v>
      </c>
      <c r="AM310" t="s">
        <v>39</v>
      </c>
      <c r="AN310">
        <v>9.1923881554251174</v>
      </c>
      <c r="AO310">
        <v>34</v>
      </c>
      <c r="AP310">
        <v>47</v>
      </c>
      <c r="AR310" t="s">
        <v>579</v>
      </c>
    </row>
    <row r="311" spans="1:44" x14ac:dyDescent="0.2">
      <c r="A311">
        <v>310</v>
      </c>
      <c r="B311" t="s">
        <v>487</v>
      </c>
      <c r="C311" t="s">
        <v>593</v>
      </c>
      <c r="D311" t="s">
        <v>482</v>
      </c>
      <c r="E311">
        <v>2</v>
      </c>
      <c r="F311">
        <v>0</v>
      </c>
      <c r="H311" t="s">
        <v>64</v>
      </c>
      <c r="I311" s="5" t="s">
        <v>526</v>
      </c>
      <c r="J311" t="s">
        <v>30</v>
      </c>
      <c r="K311" t="s">
        <v>30</v>
      </c>
      <c r="L311">
        <f>AVERAGE(O311:P311)</f>
        <v>-17.55</v>
      </c>
      <c r="M311" t="s">
        <v>39</v>
      </c>
      <c r="N311">
        <f>STDEV(O311:P311)</f>
        <v>7.0710678118655765E-2</v>
      </c>
      <c r="O311">
        <v>-17.600000000000001</v>
      </c>
      <c r="P311">
        <v>-17.5</v>
      </c>
      <c r="R311">
        <v>14.3</v>
      </c>
      <c r="S311" s="1" t="s">
        <v>39</v>
      </c>
      <c r="T311">
        <v>0.14000000000000001</v>
      </c>
      <c r="U311">
        <v>14.2</v>
      </c>
      <c r="V311">
        <v>14.4</v>
      </c>
      <c r="X311">
        <v>3</v>
      </c>
      <c r="AB311">
        <v>2004</v>
      </c>
      <c r="AC311">
        <v>2006</v>
      </c>
      <c r="AD311" t="s">
        <v>486</v>
      </c>
      <c r="AE311" t="s">
        <v>485</v>
      </c>
      <c r="AF311" t="s">
        <v>212</v>
      </c>
      <c r="AG311">
        <v>-45</v>
      </c>
      <c r="AH311">
        <v>-37</v>
      </c>
      <c r="AI311">
        <v>140</v>
      </c>
      <c r="AJ311">
        <v>150</v>
      </c>
      <c r="AK311" t="s">
        <v>21</v>
      </c>
      <c r="AL311">
        <v>75.5</v>
      </c>
      <c r="AM311" t="s">
        <v>39</v>
      </c>
      <c r="AN311">
        <v>0.70710678118654757</v>
      </c>
      <c r="AO311">
        <v>75</v>
      </c>
      <c r="AP311">
        <v>76</v>
      </c>
      <c r="AR311" t="s">
        <v>579</v>
      </c>
    </row>
    <row r="312" spans="1:44" x14ac:dyDescent="0.2">
      <c r="A312">
        <v>311</v>
      </c>
      <c r="B312" t="s">
        <v>487</v>
      </c>
      <c r="C312" t="s">
        <v>592</v>
      </c>
      <c r="D312" t="s">
        <v>479</v>
      </c>
      <c r="E312">
        <v>2</v>
      </c>
      <c r="F312">
        <v>1</v>
      </c>
      <c r="H312" t="s">
        <v>64</v>
      </c>
      <c r="I312" s="5" t="s">
        <v>526</v>
      </c>
      <c r="J312" t="s">
        <v>30</v>
      </c>
      <c r="K312" t="s">
        <v>30</v>
      </c>
      <c r="L312">
        <f>AVERAGE(O312:P312)</f>
        <v>-17.350000000000001</v>
      </c>
      <c r="M312" t="s">
        <v>39</v>
      </c>
      <c r="N312">
        <f>STDEV(O312:P312)</f>
        <v>0.35355339059327379</v>
      </c>
      <c r="O312">
        <v>-17.600000000000001</v>
      </c>
      <c r="P312">
        <v>-17.100000000000001</v>
      </c>
      <c r="R312">
        <v>14.65</v>
      </c>
      <c r="S312" s="1" t="s">
        <v>39</v>
      </c>
      <c r="T312">
        <v>0.2</v>
      </c>
      <c r="U312">
        <v>14.5</v>
      </c>
      <c r="V312">
        <v>14.8</v>
      </c>
      <c r="X312">
        <v>3</v>
      </c>
      <c r="AB312">
        <v>2004</v>
      </c>
      <c r="AC312">
        <v>2006</v>
      </c>
      <c r="AD312" t="s">
        <v>486</v>
      </c>
      <c r="AE312" t="s">
        <v>485</v>
      </c>
      <c r="AF312" t="s">
        <v>212</v>
      </c>
      <c r="AG312">
        <v>-45</v>
      </c>
      <c r="AH312">
        <v>-37</v>
      </c>
      <c r="AI312">
        <v>140</v>
      </c>
      <c r="AJ312">
        <v>150</v>
      </c>
      <c r="AK312" t="s">
        <v>21</v>
      </c>
      <c r="AL312">
        <v>77</v>
      </c>
      <c r="AM312" t="s">
        <v>39</v>
      </c>
      <c r="AN312">
        <v>1.4142135623730951</v>
      </c>
      <c r="AO312">
        <v>76</v>
      </c>
      <c r="AP312">
        <v>78</v>
      </c>
      <c r="AR312" t="s">
        <v>579</v>
      </c>
    </row>
    <row r="313" spans="1:44" x14ac:dyDescent="0.2">
      <c r="A313">
        <v>312</v>
      </c>
      <c r="B313" t="s">
        <v>487</v>
      </c>
      <c r="C313" t="s">
        <v>370</v>
      </c>
      <c r="D313" t="s">
        <v>280</v>
      </c>
      <c r="E313">
        <v>2</v>
      </c>
      <c r="F313">
        <v>0</v>
      </c>
      <c r="H313" t="s">
        <v>64</v>
      </c>
      <c r="I313" s="5" t="s">
        <v>526</v>
      </c>
      <c r="J313" t="s">
        <v>30</v>
      </c>
      <c r="K313" t="s">
        <v>30</v>
      </c>
      <c r="L313">
        <f>AVERAGE(O313:P313)</f>
        <v>-17.950000000000003</v>
      </c>
      <c r="M313" t="s">
        <v>39</v>
      </c>
      <c r="N313">
        <f>STDEV(O313:P313)</f>
        <v>0.21213203435596475</v>
      </c>
      <c r="O313">
        <v>-18.100000000000001</v>
      </c>
      <c r="P313">
        <v>-17.8</v>
      </c>
      <c r="R313">
        <v>14.05</v>
      </c>
      <c r="S313" s="1" t="s">
        <v>39</v>
      </c>
      <c r="T313">
        <v>0.2</v>
      </c>
      <c r="U313">
        <v>13.9</v>
      </c>
      <c r="V313">
        <v>14.2</v>
      </c>
      <c r="X313">
        <v>2.9</v>
      </c>
      <c r="AB313">
        <v>2004</v>
      </c>
      <c r="AC313">
        <v>2006</v>
      </c>
      <c r="AD313" t="s">
        <v>486</v>
      </c>
      <c r="AE313" t="s">
        <v>485</v>
      </c>
      <c r="AF313" t="s">
        <v>212</v>
      </c>
      <c r="AG313">
        <v>-45</v>
      </c>
      <c r="AH313">
        <v>-37</v>
      </c>
      <c r="AI313">
        <v>140</v>
      </c>
      <c r="AJ313">
        <v>150</v>
      </c>
      <c r="AK313" t="s">
        <v>21</v>
      </c>
      <c r="AL313">
        <v>84.5</v>
      </c>
      <c r="AM313" t="s">
        <v>39</v>
      </c>
      <c r="AN313">
        <v>0.70710678118654757</v>
      </c>
      <c r="AO313">
        <v>84</v>
      </c>
      <c r="AP313">
        <v>85</v>
      </c>
      <c r="AR313" t="s">
        <v>579</v>
      </c>
    </row>
    <row r="314" spans="1:44" x14ac:dyDescent="0.2">
      <c r="A314">
        <v>313</v>
      </c>
      <c r="B314" t="s">
        <v>487</v>
      </c>
      <c r="C314" t="s">
        <v>360</v>
      </c>
      <c r="D314" t="s">
        <v>271</v>
      </c>
      <c r="E314">
        <v>2</v>
      </c>
      <c r="F314">
        <v>0</v>
      </c>
      <c r="H314" t="s">
        <v>64</v>
      </c>
      <c r="I314" s="5" t="s">
        <v>526</v>
      </c>
      <c r="J314" t="s">
        <v>30</v>
      </c>
      <c r="K314" t="s">
        <v>30</v>
      </c>
      <c r="L314">
        <f>AVERAGE(O314:P314)</f>
        <v>-18.399999999999999</v>
      </c>
      <c r="M314" t="s">
        <v>39</v>
      </c>
      <c r="N314">
        <f>STDEV(O314:P314)</f>
        <v>0.141421356237309</v>
      </c>
      <c r="O314">
        <v>-18.5</v>
      </c>
      <c r="P314">
        <v>-18.3</v>
      </c>
      <c r="R314">
        <v>14.399999999999999</v>
      </c>
      <c r="S314" s="1" t="s">
        <v>39</v>
      </c>
      <c r="T314">
        <v>0.3</v>
      </c>
      <c r="U314">
        <v>14.2</v>
      </c>
      <c r="V314">
        <v>14.6</v>
      </c>
      <c r="X314">
        <v>2.9</v>
      </c>
      <c r="AB314">
        <v>2004</v>
      </c>
      <c r="AC314">
        <v>2006</v>
      </c>
      <c r="AD314" t="s">
        <v>486</v>
      </c>
      <c r="AE314" t="s">
        <v>485</v>
      </c>
      <c r="AF314" t="s">
        <v>212</v>
      </c>
      <c r="AG314">
        <v>-45</v>
      </c>
      <c r="AH314">
        <v>-37</v>
      </c>
      <c r="AI314">
        <v>140</v>
      </c>
      <c r="AJ314">
        <v>150</v>
      </c>
      <c r="AK314" t="s">
        <v>21</v>
      </c>
      <c r="AL314">
        <v>114</v>
      </c>
      <c r="AM314" t="s">
        <v>39</v>
      </c>
      <c r="AN314">
        <v>2.8284271247461903</v>
      </c>
      <c r="AO314">
        <v>116</v>
      </c>
      <c r="AP314">
        <v>112</v>
      </c>
      <c r="AR314" t="s">
        <v>579</v>
      </c>
    </row>
    <row r="315" spans="1:44" x14ac:dyDescent="0.2">
      <c r="A315">
        <v>314</v>
      </c>
      <c r="B315" t="s">
        <v>487</v>
      </c>
      <c r="C315" t="s">
        <v>595</v>
      </c>
      <c r="D315" t="s">
        <v>480</v>
      </c>
      <c r="E315">
        <v>20</v>
      </c>
      <c r="F315" s="3">
        <f>0.66</f>
        <v>0.66</v>
      </c>
      <c r="H315" t="s">
        <v>64</v>
      </c>
      <c r="I315" s="5" t="s">
        <v>526</v>
      </c>
      <c r="J315" t="s">
        <v>30</v>
      </c>
      <c r="K315" t="s">
        <v>30</v>
      </c>
      <c r="L315">
        <v>-18.399999999999999</v>
      </c>
      <c r="M315" t="s">
        <v>39</v>
      </c>
      <c r="N315">
        <v>0.2</v>
      </c>
      <c r="O315">
        <v>-18.7</v>
      </c>
      <c r="P315">
        <v>-18.100000000000001</v>
      </c>
      <c r="R315">
        <v>15.4</v>
      </c>
      <c r="S315" s="1" t="s">
        <v>39</v>
      </c>
      <c r="T315">
        <v>0.5</v>
      </c>
      <c r="U315">
        <v>13</v>
      </c>
      <c r="V315">
        <v>13.9</v>
      </c>
      <c r="X315">
        <v>2.9</v>
      </c>
      <c r="AB315">
        <v>2004</v>
      </c>
      <c r="AC315">
        <v>2006</v>
      </c>
      <c r="AD315" t="s">
        <v>486</v>
      </c>
      <c r="AE315" t="s">
        <v>485</v>
      </c>
      <c r="AF315" t="s">
        <v>212</v>
      </c>
      <c r="AG315">
        <v>-45</v>
      </c>
      <c r="AH315">
        <v>-37</v>
      </c>
      <c r="AI315">
        <v>140</v>
      </c>
      <c r="AJ315">
        <v>150</v>
      </c>
      <c r="AK315" t="s">
        <v>21</v>
      </c>
      <c r="AL315">
        <v>64.05</v>
      </c>
      <c r="AM315" t="s">
        <v>39</v>
      </c>
      <c r="AN315">
        <v>9.9702056147303537</v>
      </c>
      <c r="AO315">
        <v>57</v>
      </c>
      <c r="AP315">
        <v>71.099999999999994</v>
      </c>
      <c r="AR315" t="s">
        <v>579</v>
      </c>
    </row>
    <row r="316" spans="1:44" x14ac:dyDescent="0.2">
      <c r="A316">
        <v>315</v>
      </c>
      <c r="B316" t="s">
        <v>487</v>
      </c>
      <c r="C316" t="s">
        <v>913</v>
      </c>
      <c r="D316" s="2" t="s">
        <v>481</v>
      </c>
      <c r="E316">
        <v>2</v>
      </c>
      <c r="F316">
        <v>0</v>
      </c>
      <c r="H316" t="s">
        <v>64</v>
      </c>
      <c r="I316" s="5" t="s">
        <v>526</v>
      </c>
      <c r="J316" t="s">
        <v>30</v>
      </c>
      <c r="K316" t="s">
        <v>30</v>
      </c>
      <c r="L316">
        <f>AVERAGE(O316:P316)</f>
        <v>-17.75</v>
      </c>
      <c r="M316" t="s">
        <v>39</v>
      </c>
      <c r="N316">
        <f>STDEV(O316:P316)</f>
        <v>7.0710678118655765E-2</v>
      </c>
      <c r="O316">
        <v>-17.8</v>
      </c>
      <c r="P316">
        <v>-17.7</v>
      </c>
      <c r="R316">
        <v>15</v>
      </c>
      <c r="S316" s="1" t="s">
        <v>39</v>
      </c>
      <c r="T316">
        <v>3</v>
      </c>
      <c r="U316">
        <v>14.8</v>
      </c>
      <c r="V316">
        <v>15.2</v>
      </c>
      <c r="X316">
        <v>2.9</v>
      </c>
      <c r="AB316">
        <v>2004</v>
      </c>
      <c r="AC316">
        <v>2006</v>
      </c>
      <c r="AD316" t="s">
        <v>486</v>
      </c>
      <c r="AE316" t="s">
        <v>485</v>
      </c>
      <c r="AF316" t="s">
        <v>212</v>
      </c>
      <c r="AG316">
        <v>-45</v>
      </c>
      <c r="AH316">
        <v>-37</v>
      </c>
      <c r="AI316">
        <v>140</v>
      </c>
      <c r="AJ316">
        <v>150</v>
      </c>
      <c r="AK316" t="s">
        <v>21</v>
      </c>
      <c r="AL316">
        <v>118.5</v>
      </c>
      <c r="AM316" t="s">
        <v>39</v>
      </c>
      <c r="AN316">
        <v>9.1923881554251174</v>
      </c>
      <c r="AO316">
        <v>112</v>
      </c>
      <c r="AP316">
        <v>125</v>
      </c>
      <c r="AR316" t="s">
        <v>579</v>
      </c>
    </row>
    <row r="317" spans="1:44" x14ac:dyDescent="0.2">
      <c r="A317">
        <v>316</v>
      </c>
      <c r="B317" t="s">
        <v>881</v>
      </c>
      <c r="C317" t="s">
        <v>36</v>
      </c>
      <c r="D317" t="s">
        <v>35</v>
      </c>
      <c r="E317">
        <v>3</v>
      </c>
      <c r="F317">
        <f>2/3</f>
        <v>0.66666666666666663</v>
      </c>
      <c r="H317" t="s">
        <v>64</v>
      </c>
      <c r="I317" s="5" t="s">
        <v>526</v>
      </c>
      <c r="J317" t="s">
        <v>30</v>
      </c>
      <c r="K317" t="s">
        <v>494</v>
      </c>
      <c r="L317">
        <v>-17.38</v>
      </c>
      <c r="M317" t="s">
        <v>39</v>
      </c>
      <c r="N317">
        <v>0.22</v>
      </c>
      <c r="R317">
        <v>14.31</v>
      </c>
      <c r="S317" t="s">
        <v>39</v>
      </c>
      <c r="T317">
        <v>1.73</v>
      </c>
      <c r="AB317">
        <v>2012</v>
      </c>
      <c r="AC317">
        <v>2013</v>
      </c>
      <c r="AD317" t="s">
        <v>361</v>
      </c>
      <c r="AF317" t="s">
        <v>212</v>
      </c>
      <c r="AG317">
        <v>39.200000000000003</v>
      </c>
      <c r="AH317">
        <v>41.6</v>
      </c>
      <c r="AI317">
        <v>0</v>
      </c>
      <c r="AJ317">
        <v>3.5</v>
      </c>
      <c r="AR317" t="s">
        <v>579</v>
      </c>
    </row>
    <row r="318" spans="1:44" x14ac:dyDescent="0.2">
      <c r="A318">
        <v>317</v>
      </c>
      <c r="B318" t="s">
        <v>881</v>
      </c>
      <c r="C318" t="s">
        <v>66</v>
      </c>
      <c r="D318" t="s">
        <v>67</v>
      </c>
      <c r="E318">
        <v>2</v>
      </c>
      <c r="F318">
        <f>0</f>
        <v>0</v>
      </c>
      <c r="H318" t="s">
        <v>64</v>
      </c>
      <c r="I318" s="5" t="s">
        <v>526</v>
      </c>
      <c r="J318" t="s">
        <v>30</v>
      </c>
      <c r="K318" t="s">
        <v>494</v>
      </c>
      <c r="L318">
        <v>-16.68</v>
      </c>
      <c r="M318" t="s">
        <v>39</v>
      </c>
      <c r="N318">
        <v>0.95</v>
      </c>
      <c r="R318">
        <v>10.6</v>
      </c>
      <c r="S318" t="s">
        <v>39</v>
      </c>
      <c r="T318">
        <v>0.06</v>
      </c>
      <c r="AB318">
        <v>2013</v>
      </c>
      <c r="AC318">
        <v>2013</v>
      </c>
      <c r="AD318" t="s">
        <v>361</v>
      </c>
      <c r="AF318" t="s">
        <v>212</v>
      </c>
      <c r="AG318">
        <v>39.200000000000003</v>
      </c>
      <c r="AH318">
        <v>41.6</v>
      </c>
      <c r="AI318">
        <v>0</v>
      </c>
      <c r="AJ318">
        <v>3.5</v>
      </c>
      <c r="AR318" t="s">
        <v>579</v>
      </c>
    </row>
    <row r="319" spans="1:44" x14ac:dyDescent="0.2">
      <c r="A319">
        <v>318</v>
      </c>
      <c r="B319" t="s">
        <v>881</v>
      </c>
      <c r="C319" t="s">
        <v>374</v>
      </c>
      <c r="D319" t="s">
        <v>218</v>
      </c>
      <c r="E319">
        <v>7</v>
      </c>
      <c r="F319">
        <f>4/7</f>
        <v>0.5714285714285714</v>
      </c>
      <c r="H319" t="s">
        <v>64</v>
      </c>
      <c r="I319" s="5" t="s">
        <v>526</v>
      </c>
      <c r="J319" t="s">
        <v>30</v>
      </c>
      <c r="K319" t="s">
        <v>494</v>
      </c>
      <c r="L319">
        <v>-19.16</v>
      </c>
      <c r="M319" t="s">
        <v>39</v>
      </c>
      <c r="N319">
        <v>0.65</v>
      </c>
      <c r="R319">
        <v>10.029999999999999</v>
      </c>
      <c r="S319" t="s">
        <v>39</v>
      </c>
      <c r="T319">
        <v>0.28000000000000003</v>
      </c>
      <c r="AB319">
        <v>2012</v>
      </c>
      <c r="AC319">
        <v>2013</v>
      </c>
      <c r="AD319" t="s">
        <v>495</v>
      </c>
      <c r="AF319" t="s">
        <v>212</v>
      </c>
      <c r="AG319">
        <v>39.200000000000003</v>
      </c>
      <c r="AH319">
        <v>43</v>
      </c>
      <c r="AI319">
        <v>0</v>
      </c>
      <c r="AJ319">
        <v>5.5</v>
      </c>
      <c r="AR319" t="s">
        <v>579</v>
      </c>
    </row>
    <row r="320" spans="1:44" x14ac:dyDescent="0.2">
      <c r="A320">
        <v>319</v>
      </c>
      <c r="B320" t="s">
        <v>881</v>
      </c>
      <c r="C320" t="s">
        <v>155</v>
      </c>
      <c r="D320" t="s">
        <v>489</v>
      </c>
      <c r="E320">
        <v>1</v>
      </c>
      <c r="F320">
        <v>1</v>
      </c>
      <c r="H320" t="s">
        <v>64</v>
      </c>
      <c r="I320" s="5" t="s">
        <v>526</v>
      </c>
      <c r="J320" t="s">
        <v>30</v>
      </c>
      <c r="K320" t="s">
        <v>494</v>
      </c>
      <c r="L320">
        <v>-17.73</v>
      </c>
      <c r="R320">
        <v>12</v>
      </c>
      <c r="AB320">
        <v>2014</v>
      </c>
      <c r="AC320">
        <v>2014</v>
      </c>
      <c r="AD320" t="s">
        <v>362</v>
      </c>
      <c r="AF320" t="s">
        <v>212</v>
      </c>
      <c r="AG320">
        <v>41.6</v>
      </c>
      <c r="AH320">
        <v>43</v>
      </c>
      <c r="AI320">
        <v>3.5</v>
      </c>
      <c r="AJ320">
        <v>5.5</v>
      </c>
      <c r="AR320" t="s">
        <v>579</v>
      </c>
    </row>
    <row r="321" spans="1:44" x14ac:dyDescent="0.2">
      <c r="A321">
        <v>320</v>
      </c>
      <c r="B321" t="s">
        <v>881</v>
      </c>
      <c r="C321" t="s">
        <v>366</v>
      </c>
      <c r="D321" s="12" t="s">
        <v>490</v>
      </c>
      <c r="E321">
        <v>16</v>
      </c>
      <c r="F321">
        <f>3/16</f>
        <v>0.1875</v>
      </c>
      <c r="H321" t="s">
        <v>64</v>
      </c>
      <c r="I321" s="5" t="s">
        <v>526</v>
      </c>
      <c r="J321" t="s">
        <v>30</v>
      </c>
      <c r="K321" t="s">
        <v>494</v>
      </c>
      <c r="L321">
        <v>-17.75</v>
      </c>
      <c r="M321" t="s">
        <v>39</v>
      </c>
      <c r="N321">
        <v>0.65</v>
      </c>
      <c r="R321">
        <v>11.34</v>
      </c>
      <c r="S321" t="s">
        <v>39</v>
      </c>
      <c r="T321">
        <v>0.36</v>
      </c>
      <c r="AB321">
        <v>2003</v>
      </c>
      <c r="AC321">
        <v>2013</v>
      </c>
      <c r="AD321" t="s">
        <v>495</v>
      </c>
      <c r="AF321" t="s">
        <v>212</v>
      </c>
      <c r="AG321">
        <v>39.200000000000003</v>
      </c>
      <c r="AH321">
        <v>43</v>
      </c>
      <c r="AI321">
        <v>0</v>
      </c>
      <c r="AJ321">
        <v>5.5</v>
      </c>
      <c r="AR321" t="s">
        <v>579</v>
      </c>
    </row>
    <row r="322" spans="1:44" x14ac:dyDescent="0.2">
      <c r="A322">
        <v>321</v>
      </c>
      <c r="B322" t="s">
        <v>881</v>
      </c>
      <c r="C322" t="s">
        <v>592</v>
      </c>
      <c r="D322" t="s">
        <v>491</v>
      </c>
      <c r="E322">
        <v>24</v>
      </c>
      <c r="F322">
        <f>10/24</f>
        <v>0.41666666666666669</v>
      </c>
      <c r="H322" t="s">
        <v>64</v>
      </c>
      <c r="I322" s="5" t="s">
        <v>526</v>
      </c>
      <c r="J322" t="s">
        <v>30</v>
      </c>
      <c r="K322" t="s">
        <v>494</v>
      </c>
      <c r="L322">
        <v>-17.829999999999998</v>
      </c>
      <c r="M322" t="s">
        <v>39</v>
      </c>
      <c r="N322">
        <v>0.74</v>
      </c>
      <c r="R322">
        <v>10.51</v>
      </c>
      <c r="S322" t="s">
        <v>39</v>
      </c>
      <c r="T322">
        <v>0.7</v>
      </c>
      <c r="AB322">
        <v>2012</v>
      </c>
      <c r="AC322">
        <v>2012</v>
      </c>
      <c r="AD322" t="s">
        <v>361</v>
      </c>
      <c r="AF322" t="s">
        <v>212</v>
      </c>
      <c r="AG322">
        <v>39.200000000000003</v>
      </c>
      <c r="AH322">
        <v>41.6</v>
      </c>
      <c r="AI322">
        <v>0</v>
      </c>
      <c r="AJ322">
        <v>3.5</v>
      </c>
      <c r="AR322" t="s">
        <v>579</v>
      </c>
    </row>
    <row r="323" spans="1:44" x14ac:dyDescent="0.2">
      <c r="A323">
        <v>322</v>
      </c>
      <c r="B323" t="s">
        <v>881</v>
      </c>
      <c r="C323" t="s">
        <v>360</v>
      </c>
      <c r="D323" t="s">
        <v>271</v>
      </c>
      <c r="E323">
        <v>35</v>
      </c>
      <c r="F323">
        <f>18/35</f>
        <v>0.51428571428571423</v>
      </c>
      <c r="H323" t="s">
        <v>488</v>
      </c>
      <c r="I323" s="5" t="s">
        <v>526</v>
      </c>
      <c r="J323" t="s">
        <v>30</v>
      </c>
      <c r="K323" t="s">
        <v>494</v>
      </c>
      <c r="L323">
        <v>-18.48</v>
      </c>
      <c r="M323" t="s">
        <v>39</v>
      </c>
      <c r="N323">
        <v>1.1299999999999999</v>
      </c>
      <c r="R323">
        <v>10.210000000000001</v>
      </c>
      <c r="S323" t="s">
        <v>39</v>
      </c>
      <c r="T323">
        <v>0.56999999999999995</v>
      </c>
      <c r="AB323">
        <v>2011</v>
      </c>
      <c r="AC323">
        <v>2013</v>
      </c>
      <c r="AD323" t="s">
        <v>495</v>
      </c>
      <c r="AF323" t="s">
        <v>212</v>
      </c>
      <c r="AG323">
        <v>39.200000000000003</v>
      </c>
      <c r="AH323">
        <v>43</v>
      </c>
      <c r="AI323">
        <v>0</v>
      </c>
      <c r="AJ323">
        <v>5.5</v>
      </c>
      <c r="AR323" t="s">
        <v>579</v>
      </c>
    </row>
    <row r="324" spans="1:44" x14ac:dyDescent="0.2">
      <c r="A324">
        <v>323</v>
      </c>
      <c r="B324" t="s">
        <v>881</v>
      </c>
      <c r="C324" t="s">
        <v>597</v>
      </c>
      <c r="D324" t="s">
        <v>492</v>
      </c>
      <c r="E324">
        <v>3</v>
      </c>
      <c r="F324">
        <f>1</f>
        <v>1</v>
      </c>
      <c r="H324" t="s">
        <v>64</v>
      </c>
      <c r="I324" s="5" t="s">
        <v>526</v>
      </c>
      <c r="J324" t="s">
        <v>30</v>
      </c>
      <c r="K324" t="s">
        <v>494</v>
      </c>
      <c r="L324">
        <v>-17.309999999999999</v>
      </c>
      <c r="M324" t="s">
        <v>39</v>
      </c>
      <c r="N324">
        <v>0.84</v>
      </c>
      <c r="R324">
        <v>10.92</v>
      </c>
      <c r="S324" t="s">
        <v>39</v>
      </c>
      <c r="T324">
        <v>0.49</v>
      </c>
      <c r="AB324">
        <v>2012</v>
      </c>
      <c r="AC324">
        <v>2013</v>
      </c>
      <c r="AD324" t="s">
        <v>495</v>
      </c>
      <c r="AF324" t="s">
        <v>212</v>
      </c>
      <c r="AG324">
        <v>39.200000000000003</v>
      </c>
      <c r="AH324">
        <v>43</v>
      </c>
      <c r="AI324">
        <v>0</v>
      </c>
      <c r="AJ324">
        <v>5.5</v>
      </c>
      <c r="AR324" t="s">
        <v>579</v>
      </c>
    </row>
    <row r="325" spans="1:44" x14ac:dyDescent="0.2">
      <c r="A325">
        <v>324</v>
      </c>
      <c r="B325" t="s">
        <v>881</v>
      </c>
      <c r="C325" t="s">
        <v>381</v>
      </c>
      <c r="D325" t="s">
        <v>33</v>
      </c>
      <c r="E325">
        <v>4</v>
      </c>
      <c r="F325">
        <f>0.5</f>
        <v>0.5</v>
      </c>
      <c r="H325" t="s">
        <v>488</v>
      </c>
      <c r="I325" s="5" t="s">
        <v>526</v>
      </c>
      <c r="J325" t="s">
        <v>30</v>
      </c>
      <c r="K325" t="s">
        <v>494</v>
      </c>
      <c r="L325">
        <v>-18.22</v>
      </c>
      <c r="M325" t="s">
        <v>39</v>
      </c>
      <c r="N325">
        <v>1.1200000000000001</v>
      </c>
      <c r="R325">
        <v>10.66</v>
      </c>
      <c r="S325" t="s">
        <v>39</v>
      </c>
      <c r="T325">
        <v>0.47</v>
      </c>
      <c r="AB325">
        <v>2011</v>
      </c>
      <c r="AC325">
        <v>2012</v>
      </c>
      <c r="AD325" t="s">
        <v>362</v>
      </c>
      <c r="AF325" t="s">
        <v>212</v>
      </c>
      <c r="AG325">
        <v>41.6</v>
      </c>
      <c r="AH325">
        <v>43</v>
      </c>
      <c r="AI325">
        <v>3.5</v>
      </c>
      <c r="AJ325">
        <v>5.5</v>
      </c>
      <c r="AR325" t="s">
        <v>579</v>
      </c>
    </row>
    <row r="326" spans="1:44" x14ac:dyDescent="0.2">
      <c r="A326">
        <v>325</v>
      </c>
      <c r="B326" t="s">
        <v>881</v>
      </c>
      <c r="C326" t="s">
        <v>598</v>
      </c>
      <c r="D326" t="s">
        <v>493</v>
      </c>
      <c r="E326">
        <v>6</v>
      </c>
      <c r="F326">
        <f>4/6</f>
        <v>0.66666666666666663</v>
      </c>
      <c r="H326" t="s">
        <v>64</v>
      </c>
      <c r="I326" s="5" t="s">
        <v>526</v>
      </c>
      <c r="J326" t="s">
        <v>30</v>
      </c>
      <c r="K326" t="s">
        <v>494</v>
      </c>
      <c r="L326">
        <v>-20.46</v>
      </c>
      <c r="M326" t="s">
        <v>39</v>
      </c>
      <c r="N326">
        <v>0.75</v>
      </c>
      <c r="R326">
        <v>9.9499999999999993</v>
      </c>
      <c r="S326" t="s">
        <v>39</v>
      </c>
      <c r="T326">
        <v>0.68</v>
      </c>
      <c r="AB326">
        <v>2012</v>
      </c>
      <c r="AC326">
        <v>2013</v>
      </c>
      <c r="AD326" t="s">
        <v>495</v>
      </c>
      <c r="AF326" t="s">
        <v>212</v>
      </c>
      <c r="AG326">
        <v>39.200000000000003</v>
      </c>
      <c r="AH326">
        <v>43</v>
      </c>
      <c r="AI326">
        <v>0</v>
      </c>
      <c r="AJ326">
        <v>5.5</v>
      </c>
      <c r="AR326" t="s">
        <v>579</v>
      </c>
    </row>
    <row r="327" spans="1:44" x14ac:dyDescent="0.2">
      <c r="A327">
        <v>326</v>
      </c>
      <c r="B327" t="s">
        <v>496</v>
      </c>
      <c r="C327" t="s">
        <v>102</v>
      </c>
      <c r="D327" t="s">
        <v>103</v>
      </c>
      <c r="E327">
        <v>50</v>
      </c>
      <c r="F327">
        <v>0</v>
      </c>
      <c r="H327" t="s">
        <v>64</v>
      </c>
      <c r="I327" t="s">
        <v>505</v>
      </c>
      <c r="J327" t="s">
        <v>30</v>
      </c>
      <c r="K327" t="s">
        <v>233</v>
      </c>
      <c r="L327">
        <v>-15.89</v>
      </c>
      <c r="M327" t="s">
        <v>39</v>
      </c>
      <c r="N327">
        <v>0.56000000000000005</v>
      </c>
      <c r="R327">
        <v>11.88</v>
      </c>
      <c r="S327" t="s">
        <v>39</v>
      </c>
      <c r="T327">
        <v>0.8</v>
      </c>
      <c r="AA327" t="s">
        <v>198</v>
      </c>
      <c r="AB327">
        <v>2007</v>
      </c>
      <c r="AC327">
        <v>2013</v>
      </c>
      <c r="AD327" t="s">
        <v>199</v>
      </c>
      <c r="AF327" t="s">
        <v>526</v>
      </c>
      <c r="AG327" s="12">
        <v>24.3</v>
      </c>
      <c r="AH327" s="12">
        <v>24.6</v>
      </c>
      <c r="AI327" s="12">
        <v>124.1</v>
      </c>
      <c r="AJ327" s="12">
        <v>124.3</v>
      </c>
      <c r="AK327" t="s">
        <v>197</v>
      </c>
      <c r="AL327">
        <v>203</v>
      </c>
      <c r="AM327" t="s">
        <v>39</v>
      </c>
      <c r="AN327">
        <v>48</v>
      </c>
      <c r="AR327" t="s">
        <v>579</v>
      </c>
    </row>
    <row r="328" spans="1:44" x14ac:dyDescent="0.2">
      <c r="A328">
        <v>327</v>
      </c>
      <c r="B328" t="s">
        <v>496</v>
      </c>
      <c r="C328" t="s">
        <v>102</v>
      </c>
      <c r="D328" t="s">
        <v>103</v>
      </c>
      <c r="E328">
        <v>62</v>
      </c>
      <c r="F328">
        <v>1</v>
      </c>
      <c r="H328" t="s">
        <v>64</v>
      </c>
      <c r="I328" t="s">
        <v>505</v>
      </c>
      <c r="J328" t="s">
        <v>30</v>
      </c>
      <c r="K328" t="s">
        <v>233</v>
      </c>
      <c r="L328">
        <v>-16.04</v>
      </c>
      <c r="M328" t="s">
        <v>39</v>
      </c>
      <c r="N328">
        <v>0.59</v>
      </c>
      <c r="R328">
        <v>11.82</v>
      </c>
      <c r="S328" t="s">
        <v>39</v>
      </c>
      <c r="T328">
        <v>0.69</v>
      </c>
      <c r="AA328" t="s">
        <v>198</v>
      </c>
      <c r="AB328">
        <v>2007</v>
      </c>
      <c r="AC328">
        <v>2013</v>
      </c>
      <c r="AD328" t="s">
        <v>199</v>
      </c>
      <c r="AF328" t="s">
        <v>526</v>
      </c>
      <c r="AG328" s="12">
        <v>24.3</v>
      </c>
      <c r="AH328" s="12">
        <v>24.6</v>
      </c>
      <c r="AI328" s="12">
        <v>124.1</v>
      </c>
      <c r="AJ328" s="12">
        <v>124.3</v>
      </c>
      <c r="AK328" t="s">
        <v>197</v>
      </c>
      <c r="AL328">
        <v>232</v>
      </c>
      <c r="AM328" t="s">
        <v>39</v>
      </c>
      <c r="AN328">
        <v>58</v>
      </c>
      <c r="AR328" t="s">
        <v>579</v>
      </c>
    </row>
    <row r="329" spans="1:44" x14ac:dyDescent="0.2">
      <c r="A329">
        <v>328</v>
      </c>
      <c r="B329" t="s">
        <v>499</v>
      </c>
      <c r="C329" t="s">
        <v>184</v>
      </c>
      <c r="D329" t="s">
        <v>448</v>
      </c>
      <c r="E329">
        <v>1</v>
      </c>
      <c r="H329" t="s">
        <v>31</v>
      </c>
      <c r="I329" t="s">
        <v>512</v>
      </c>
      <c r="J329" t="s">
        <v>233</v>
      </c>
      <c r="K329" t="s">
        <v>234</v>
      </c>
      <c r="L329" s="3">
        <v>-16.543164954753365</v>
      </c>
      <c r="R329" s="3">
        <v>16.138607217997119</v>
      </c>
      <c r="AA329" t="s">
        <v>497</v>
      </c>
      <c r="AB329">
        <v>2014</v>
      </c>
      <c r="AC329">
        <v>2014</v>
      </c>
      <c r="AD329" t="s">
        <v>498</v>
      </c>
      <c r="AF329" t="s">
        <v>158</v>
      </c>
      <c r="AG329">
        <v>8</v>
      </c>
      <c r="AH329">
        <v>10</v>
      </c>
      <c r="AI329">
        <v>-125</v>
      </c>
      <c r="AJ329">
        <v>-115</v>
      </c>
      <c r="AK329" t="s">
        <v>197</v>
      </c>
      <c r="AL329" s="4">
        <v>56.979800000000004</v>
      </c>
      <c r="AQ329" s="10">
        <v>27</v>
      </c>
      <c r="AR329" t="s">
        <v>579</v>
      </c>
    </row>
    <row r="330" spans="1:44" x14ac:dyDescent="0.2">
      <c r="A330">
        <v>329</v>
      </c>
      <c r="B330" t="s">
        <v>499</v>
      </c>
      <c r="C330" t="s">
        <v>184</v>
      </c>
      <c r="D330" t="s">
        <v>448</v>
      </c>
      <c r="E330">
        <v>1</v>
      </c>
      <c r="H330" t="s">
        <v>31</v>
      </c>
      <c r="I330" t="s">
        <v>512</v>
      </c>
      <c r="J330" t="s">
        <v>233</v>
      </c>
      <c r="K330" t="s">
        <v>234</v>
      </c>
      <c r="L330" s="3">
        <v>-16.32999714947492</v>
      </c>
      <c r="R330" s="3">
        <v>17.115478041404856</v>
      </c>
      <c r="AA330" t="s">
        <v>497</v>
      </c>
      <c r="AB330">
        <v>2014</v>
      </c>
      <c r="AC330">
        <v>2014</v>
      </c>
      <c r="AD330" t="s">
        <v>498</v>
      </c>
      <c r="AF330" t="s">
        <v>158</v>
      </c>
      <c r="AG330">
        <v>8</v>
      </c>
      <c r="AH330">
        <v>10</v>
      </c>
      <c r="AI330">
        <v>-125</v>
      </c>
      <c r="AJ330">
        <v>-115</v>
      </c>
      <c r="AK330" t="s">
        <v>197</v>
      </c>
      <c r="AL330" s="4">
        <v>56.979800000000004</v>
      </c>
      <c r="AQ330" s="10">
        <v>53</v>
      </c>
      <c r="AR330" t="s">
        <v>579</v>
      </c>
    </row>
    <row r="331" spans="1:44" x14ac:dyDescent="0.2">
      <c r="A331">
        <v>330</v>
      </c>
      <c r="B331" t="s">
        <v>499</v>
      </c>
      <c r="C331" t="s">
        <v>184</v>
      </c>
      <c r="D331" t="s">
        <v>448</v>
      </c>
      <c r="E331">
        <v>1</v>
      </c>
      <c r="H331" t="s">
        <v>31</v>
      </c>
      <c r="I331" t="s">
        <v>512</v>
      </c>
      <c r="J331" t="s">
        <v>233</v>
      </c>
      <c r="K331" t="s">
        <v>234</v>
      </c>
      <c r="L331" s="3">
        <v>-16.585922204839299</v>
      </c>
      <c r="R331" s="3">
        <v>15.342200609151046</v>
      </c>
      <c r="AA331" t="s">
        <v>497</v>
      </c>
      <c r="AB331">
        <v>2014</v>
      </c>
      <c r="AC331">
        <v>2014</v>
      </c>
      <c r="AD331" t="s">
        <v>498</v>
      </c>
      <c r="AF331" t="s">
        <v>158</v>
      </c>
      <c r="AG331">
        <v>8</v>
      </c>
      <c r="AH331">
        <v>10</v>
      </c>
      <c r="AI331">
        <v>-125</v>
      </c>
      <c r="AJ331">
        <v>-115</v>
      </c>
      <c r="AK331" t="s">
        <v>197</v>
      </c>
      <c r="AL331" s="4">
        <v>59.062600000000003</v>
      </c>
      <c r="AQ331" s="10">
        <v>37</v>
      </c>
      <c r="AR331" t="s">
        <v>579</v>
      </c>
    </row>
    <row r="332" spans="1:44" x14ac:dyDescent="0.2">
      <c r="A332">
        <v>331</v>
      </c>
      <c r="B332" t="s">
        <v>499</v>
      </c>
      <c r="C332" t="s">
        <v>184</v>
      </c>
      <c r="D332" t="s">
        <v>448</v>
      </c>
      <c r="E332">
        <v>1</v>
      </c>
      <c r="H332" t="s">
        <v>31</v>
      </c>
      <c r="I332" t="s">
        <v>512</v>
      </c>
      <c r="J332" t="s">
        <v>233</v>
      </c>
      <c r="K332" t="s">
        <v>234</v>
      </c>
      <c r="L332" s="3">
        <v>-16.189351430319867</v>
      </c>
      <c r="R332" s="3">
        <v>16.147202344763819</v>
      </c>
      <c r="AA332" t="s">
        <v>497</v>
      </c>
      <c r="AB332">
        <v>2014</v>
      </c>
      <c r="AC332">
        <v>2014</v>
      </c>
      <c r="AD332" t="s">
        <v>498</v>
      </c>
      <c r="AF332" t="s">
        <v>158</v>
      </c>
      <c r="AG332">
        <v>8</v>
      </c>
      <c r="AH332">
        <v>10</v>
      </c>
      <c r="AI332">
        <v>-125</v>
      </c>
      <c r="AJ332">
        <v>-115</v>
      </c>
      <c r="AK332" t="s">
        <v>197</v>
      </c>
      <c r="AL332" s="4">
        <v>63.228200000000001</v>
      </c>
      <c r="AQ332" s="10">
        <v>50</v>
      </c>
      <c r="AR332" t="s">
        <v>579</v>
      </c>
    </row>
    <row r="333" spans="1:44" x14ac:dyDescent="0.2">
      <c r="A333">
        <v>332</v>
      </c>
      <c r="B333" t="s">
        <v>499</v>
      </c>
      <c r="C333" t="s">
        <v>184</v>
      </c>
      <c r="D333" t="s">
        <v>448</v>
      </c>
      <c r="E333">
        <v>1</v>
      </c>
      <c r="H333" t="s">
        <v>31</v>
      </c>
      <c r="I333" t="s">
        <v>512</v>
      </c>
      <c r="J333" t="s">
        <v>233</v>
      </c>
      <c r="K333" t="s">
        <v>234</v>
      </c>
      <c r="L333" s="3">
        <v>-16.54023790967355</v>
      </c>
      <c r="R333" s="3">
        <v>16.908008168087679</v>
      </c>
      <c r="AA333" t="s">
        <v>497</v>
      </c>
      <c r="AB333">
        <v>2014</v>
      </c>
      <c r="AC333">
        <v>2014</v>
      </c>
      <c r="AD333" t="s">
        <v>498</v>
      </c>
      <c r="AF333" t="s">
        <v>158</v>
      </c>
      <c r="AG333">
        <v>8</v>
      </c>
      <c r="AH333">
        <v>10</v>
      </c>
      <c r="AI333">
        <v>-125</v>
      </c>
      <c r="AJ333">
        <v>-115</v>
      </c>
      <c r="AK333" t="s">
        <v>197</v>
      </c>
      <c r="AL333" s="4">
        <v>65.311000000000007</v>
      </c>
      <c r="AQ333" s="10">
        <v>9</v>
      </c>
      <c r="AR333" t="s">
        <v>579</v>
      </c>
    </row>
    <row r="334" spans="1:44" x14ac:dyDescent="0.2">
      <c r="A334">
        <v>333</v>
      </c>
      <c r="B334" t="s">
        <v>499</v>
      </c>
      <c r="C334" t="s">
        <v>184</v>
      </c>
      <c r="D334" t="s">
        <v>448</v>
      </c>
      <c r="E334">
        <v>1</v>
      </c>
      <c r="H334" t="s">
        <v>31</v>
      </c>
      <c r="I334" t="s">
        <v>512</v>
      </c>
      <c r="J334" t="s">
        <v>233</v>
      </c>
      <c r="K334" t="s">
        <v>234</v>
      </c>
      <c r="L334" s="3">
        <v>-16.457821832813785</v>
      </c>
      <c r="R334" s="3">
        <v>15.524274670812183</v>
      </c>
      <c r="AA334" t="s">
        <v>497</v>
      </c>
      <c r="AB334">
        <v>2014</v>
      </c>
      <c r="AC334">
        <v>2014</v>
      </c>
      <c r="AD334" t="s">
        <v>498</v>
      </c>
      <c r="AF334" t="s">
        <v>158</v>
      </c>
      <c r="AG334">
        <v>8</v>
      </c>
      <c r="AH334">
        <v>10</v>
      </c>
      <c r="AI334">
        <v>-125</v>
      </c>
      <c r="AJ334">
        <v>-115</v>
      </c>
      <c r="AK334" t="s">
        <v>197</v>
      </c>
      <c r="AL334" s="4">
        <v>65.311000000000007</v>
      </c>
      <c r="AQ334" s="10">
        <v>44</v>
      </c>
      <c r="AR334" t="s">
        <v>579</v>
      </c>
    </row>
    <row r="335" spans="1:44" x14ac:dyDescent="0.2">
      <c r="A335">
        <v>334</v>
      </c>
      <c r="B335" t="s">
        <v>499</v>
      </c>
      <c r="C335" t="s">
        <v>184</v>
      </c>
      <c r="D335" t="s">
        <v>448</v>
      </c>
      <c r="E335">
        <v>1</v>
      </c>
      <c r="H335" t="s">
        <v>31</v>
      </c>
      <c r="I335" t="s">
        <v>512</v>
      </c>
      <c r="J335" t="s">
        <v>233</v>
      </c>
      <c r="K335" t="s">
        <v>234</v>
      </c>
      <c r="L335" s="3">
        <v>-16.602766077852827</v>
      </c>
      <c r="R335" s="3">
        <v>16.346234465989781</v>
      </c>
      <c r="AA335" t="s">
        <v>497</v>
      </c>
      <c r="AB335">
        <v>2014</v>
      </c>
      <c r="AC335">
        <v>2014</v>
      </c>
      <c r="AD335" t="s">
        <v>498</v>
      </c>
      <c r="AF335" t="s">
        <v>158</v>
      </c>
      <c r="AG335">
        <v>8</v>
      </c>
      <c r="AH335">
        <v>10</v>
      </c>
      <c r="AI335">
        <v>-125</v>
      </c>
      <c r="AJ335">
        <v>-115</v>
      </c>
      <c r="AK335" t="s">
        <v>197</v>
      </c>
      <c r="AL335" s="4">
        <v>65.311000000000007</v>
      </c>
      <c r="AQ335" s="10">
        <v>45</v>
      </c>
      <c r="AR335" t="s">
        <v>579</v>
      </c>
    </row>
    <row r="336" spans="1:44" x14ac:dyDescent="0.2">
      <c r="A336">
        <v>335</v>
      </c>
      <c r="B336" t="s">
        <v>499</v>
      </c>
      <c r="C336" t="s">
        <v>184</v>
      </c>
      <c r="D336" t="s">
        <v>448</v>
      </c>
      <c r="E336">
        <v>1</v>
      </c>
      <c r="H336" t="s">
        <v>31</v>
      </c>
      <c r="I336" t="s">
        <v>512</v>
      </c>
      <c r="J336" t="s">
        <v>233</v>
      </c>
      <c r="K336" t="s">
        <v>234</v>
      </c>
      <c r="L336" s="3">
        <v>-16.441444784221147</v>
      </c>
      <c r="R336" s="3">
        <v>16.982918489028215</v>
      </c>
      <c r="AA336" t="s">
        <v>497</v>
      </c>
      <c r="AB336">
        <v>2014</v>
      </c>
      <c r="AC336">
        <v>2014</v>
      </c>
      <c r="AD336" t="s">
        <v>498</v>
      </c>
      <c r="AF336" t="s">
        <v>158</v>
      </c>
      <c r="AG336">
        <v>8</v>
      </c>
      <c r="AH336">
        <v>10</v>
      </c>
      <c r="AI336">
        <v>-125</v>
      </c>
      <c r="AJ336">
        <v>-115</v>
      </c>
      <c r="AK336" t="s">
        <v>197</v>
      </c>
      <c r="AL336" s="4">
        <v>66.768960000000007</v>
      </c>
      <c r="AQ336" s="10">
        <v>35</v>
      </c>
      <c r="AR336" t="s">
        <v>579</v>
      </c>
    </row>
    <row r="337" spans="1:44" x14ac:dyDescent="0.2">
      <c r="A337">
        <v>336</v>
      </c>
      <c r="B337" t="s">
        <v>499</v>
      </c>
      <c r="C337" t="s">
        <v>184</v>
      </c>
      <c r="D337" t="s">
        <v>448</v>
      </c>
      <c r="E337">
        <v>1</v>
      </c>
      <c r="H337" t="s">
        <v>31</v>
      </c>
      <c r="I337" t="s">
        <v>512</v>
      </c>
      <c r="J337" t="s">
        <v>233</v>
      </c>
      <c r="K337" t="s">
        <v>234</v>
      </c>
      <c r="L337" s="3">
        <v>-16.598474670145379</v>
      </c>
      <c r="R337" s="3">
        <v>14.81651252194661</v>
      </c>
      <c r="AA337" t="s">
        <v>497</v>
      </c>
      <c r="AB337">
        <v>2014</v>
      </c>
      <c r="AC337">
        <v>2014</v>
      </c>
      <c r="AD337" t="s">
        <v>498</v>
      </c>
      <c r="AF337" t="s">
        <v>158</v>
      </c>
      <c r="AG337">
        <v>8</v>
      </c>
      <c r="AH337">
        <v>10</v>
      </c>
      <c r="AI337">
        <v>-125</v>
      </c>
      <c r="AJ337">
        <v>-115</v>
      </c>
      <c r="AK337" t="s">
        <v>197</v>
      </c>
      <c r="AL337" s="4">
        <v>69.476600000000005</v>
      </c>
      <c r="AQ337" s="10">
        <v>10</v>
      </c>
      <c r="AR337" t="s">
        <v>579</v>
      </c>
    </row>
    <row r="338" spans="1:44" x14ac:dyDescent="0.2">
      <c r="A338">
        <v>337</v>
      </c>
      <c r="B338" t="s">
        <v>499</v>
      </c>
      <c r="C338" t="s">
        <v>184</v>
      </c>
      <c r="D338" t="s">
        <v>448</v>
      </c>
      <c r="E338">
        <v>1</v>
      </c>
      <c r="H338" t="s">
        <v>31</v>
      </c>
      <c r="I338" t="s">
        <v>512</v>
      </c>
      <c r="J338" t="s">
        <v>233</v>
      </c>
      <c r="K338" t="s">
        <v>234</v>
      </c>
      <c r="L338" s="3">
        <v>-16.254128585519563</v>
      </c>
      <c r="R338" s="3">
        <v>15.875441060315318</v>
      </c>
      <c r="AA338" t="s">
        <v>497</v>
      </c>
      <c r="AB338">
        <v>2014</v>
      </c>
      <c r="AC338">
        <v>2014</v>
      </c>
      <c r="AD338" t="s">
        <v>498</v>
      </c>
      <c r="AF338" t="s">
        <v>158</v>
      </c>
      <c r="AG338">
        <v>8</v>
      </c>
      <c r="AH338">
        <v>10</v>
      </c>
      <c r="AI338">
        <v>-125</v>
      </c>
      <c r="AJ338">
        <v>-115</v>
      </c>
      <c r="AK338" t="s">
        <v>197</v>
      </c>
      <c r="AL338" s="4">
        <v>71.559400000000011</v>
      </c>
      <c r="AQ338" s="10">
        <v>18</v>
      </c>
      <c r="AR338" t="s">
        <v>579</v>
      </c>
    </row>
    <row r="339" spans="1:44" x14ac:dyDescent="0.2">
      <c r="A339">
        <v>338</v>
      </c>
      <c r="B339" t="s">
        <v>499</v>
      </c>
      <c r="C339" t="s">
        <v>184</v>
      </c>
      <c r="D339" t="s">
        <v>448</v>
      </c>
      <c r="E339">
        <v>1</v>
      </c>
      <c r="H339" t="s">
        <v>31</v>
      </c>
      <c r="I339" t="s">
        <v>512</v>
      </c>
      <c r="J339" t="s">
        <v>233</v>
      </c>
      <c r="K339" t="s">
        <v>234</v>
      </c>
      <c r="L339" s="3">
        <v>-16.424473449366563</v>
      </c>
      <c r="R339" s="3">
        <v>17.501217179420841</v>
      </c>
      <c r="AA339" t="s">
        <v>497</v>
      </c>
      <c r="AB339">
        <v>2014</v>
      </c>
      <c r="AC339">
        <v>2014</v>
      </c>
      <c r="AD339" t="s">
        <v>498</v>
      </c>
      <c r="AF339" t="s">
        <v>158</v>
      </c>
      <c r="AG339">
        <v>8</v>
      </c>
      <c r="AH339">
        <v>10</v>
      </c>
      <c r="AI339">
        <v>-125</v>
      </c>
      <c r="AJ339">
        <v>-115</v>
      </c>
      <c r="AK339" t="s">
        <v>197</v>
      </c>
      <c r="AL339" s="4">
        <v>73.642200000000003</v>
      </c>
      <c r="AQ339" s="10">
        <v>14</v>
      </c>
      <c r="AR339" t="s">
        <v>579</v>
      </c>
    </row>
    <row r="340" spans="1:44" x14ac:dyDescent="0.2">
      <c r="A340">
        <v>339</v>
      </c>
      <c r="B340" t="s">
        <v>499</v>
      </c>
      <c r="C340" t="s">
        <v>184</v>
      </c>
      <c r="D340" t="s">
        <v>448</v>
      </c>
      <c r="E340">
        <v>1</v>
      </c>
      <c r="H340" t="s">
        <v>31</v>
      </c>
      <c r="I340" t="s">
        <v>512</v>
      </c>
      <c r="J340" t="s">
        <v>233</v>
      </c>
      <c r="K340" t="s">
        <v>234</v>
      </c>
      <c r="L340" s="3">
        <v>-16.20030668349288</v>
      </c>
      <c r="R340" s="3">
        <v>15.884871145660515</v>
      </c>
      <c r="AA340" t="s">
        <v>497</v>
      </c>
      <c r="AB340">
        <v>2014</v>
      </c>
      <c r="AC340">
        <v>2014</v>
      </c>
      <c r="AD340" t="s">
        <v>498</v>
      </c>
      <c r="AF340" t="s">
        <v>158</v>
      </c>
      <c r="AG340">
        <v>8</v>
      </c>
      <c r="AH340">
        <v>10</v>
      </c>
      <c r="AI340">
        <v>-125</v>
      </c>
      <c r="AJ340">
        <v>-115</v>
      </c>
      <c r="AK340" t="s">
        <v>197</v>
      </c>
      <c r="AL340" s="4">
        <v>73.642200000000003</v>
      </c>
      <c r="AQ340" s="10">
        <v>24</v>
      </c>
      <c r="AR340" t="s">
        <v>579</v>
      </c>
    </row>
    <row r="341" spans="1:44" x14ac:dyDescent="0.2">
      <c r="A341">
        <v>340</v>
      </c>
      <c r="B341" t="s">
        <v>499</v>
      </c>
      <c r="C341" t="s">
        <v>184</v>
      </c>
      <c r="D341" t="s">
        <v>448</v>
      </c>
      <c r="E341">
        <v>1</v>
      </c>
      <c r="H341" t="s">
        <v>31</v>
      </c>
      <c r="I341" t="s">
        <v>512</v>
      </c>
      <c r="J341" t="s">
        <v>233</v>
      </c>
      <c r="K341" t="s">
        <v>234</v>
      </c>
      <c r="L341" s="3">
        <v>-16.38376977305148</v>
      </c>
      <c r="R341" s="3">
        <v>16.80932951265671</v>
      </c>
      <c r="AA341" t="s">
        <v>497</v>
      </c>
      <c r="AB341">
        <v>2014</v>
      </c>
      <c r="AC341">
        <v>2014</v>
      </c>
      <c r="AD341" t="s">
        <v>498</v>
      </c>
      <c r="AF341" t="s">
        <v>158</v>
      </c>
      <c r="AG341">
        <v>8</v>
      </c>
      <c r="AH341">
        <v>10</v>
      </c>
      <c r="AI341">
        <v>-125</v>
      </c>
      <c r="AJ341">
        <v>-115</v>
      </c>
      <c r="AK341" t="s">
        <v>197</v>
      </c>
      <c r="AL341" s="4">
        <v>75.725000000000009</v>
      </c>
      <c r="AQ341" s="10">
        <v>42</v>
      </c>
      <c r="AR341" t="s">
        <v>579</v>
      </c>
    </row>
    <row r="342" spans="1:44" x14ac:dyDescent="0.2">
      <c r="A342">
        <v>341</v>
      </c>
      <c r="B342" t="s">
        <v>499</v>
      </c>
      <c r="C342" t="s">
        <v>184</v>
      </c>
      <c r="D342" t="s">
        <v>448</v>
      </c>
      <c r="E342">
        <v>1</v>
      </c>
      <c r="H342" t="s">
        <v>31</v>
      </c>
      <c r="I342" t="s">
        <v>512</v>
      </c>
      <c r="J342" t="s">
        <v>233</v>
      </c>
      <c r="K342" t="s">
        <v>234</v>
      </c>
      <c r="L342" s="3">
        <v>-16.516903278687565</v>
      </c>
      <c r="R342" s="3">
        <v>16.928763200329428</v>
      </c>
      <c r="AA342" t="s">
        <v>497</v>
      </c>
      <c r="AB342">
        <v>2014</v>
      </c>
      <c r="AC342">
        <v>2014</v>
      </c>
      <c r="AD342" t="s">
        <v>498</v>
      </c>
      <c r="AF342" t="s">
        <v>158</v>
      </c>
      <c r="AG342">
        <v>8</v>
      </c>
      <c r="AH342">
        <v>10</v>
      </c>
      <c r="AI342">
        <v>-125</v>
      </c>
      <c r="AJ342">
        <v>-115</v>
      </c>
      <c r="AK342" t="s">
        <v>197</v>
      </c>
      <c r="AL342" s="4">
        <v>76.141559999999998</v>
      </c>
      <c r="AQ342" s="10">
        <v>32</v>
      </c>
      <c r="AR342" t="s">
        <v>579</v>
      </c>
    </row>
    <row r="343" spans="1:44" x14ac:dyDescent="0.2">
      <c r="A343">
        <v>342</v>
      </c>
      <c r="B343" t="s">
        <v>499</v>
      </c>
      <c r="C343" t="s">
        <v>184</v>
      </c>
      <c r="D343" t="s">
        <v>448</v>
      </c>
      <c r="E343">
        <v>1</v>
      </c>
      <c r="H343" t="s">
        <v>31</v>
      </c>
      <c r="I343" t="s">
        <v>512</v>
      </c>
      <c r="J343" t="s">
        <v>233</v>
      </c>
      <c r="K343" t="s">
        <v>234</v>
      </c>
      <c r="L343" s="3">
        <v>-16.746692814862438</v>
      </c>
      <c r="R343" s="3">
        <v>16.468522422692804</v>
      </c>
      <c r="AA343" t="s">
        <v>497</v>
      </c>
      <c r="AB343">
        <v>2014</v>
      </c>
      <c r="AC343">
        <v>2014</v>
      </c>
      <c r="AD343" t="s">
        <v>498</v>
      </c>
      <c r="AF343" t="s">
        <v>158</v>
      </c>
      <c r="AG343">
        <v>8</v>
      </c>
      <c r="AH343">
        <v>10</v>
      </c>
      <c r="AI343">
        <v>-125</v>
      </c>
      <c r="AJ343">
        <v>-115</v>
      </c>
      <c r="AK343" t="s">
        <v>197</v>
      </c>
      <c r="AL343" s="4">
        <v>81.973400000000012</v>
      </c>
      <c r="AQ343" s="10">
        <v>11</v>
      </c>
      <c r="AR343" t="s">
        <v>579</v>
      </c>
    </row>
    <row r="344" spans="1:44" x14ac:dyDescent="0.2">
      <c r="A344">
        <v>343</v>
      </c>
      <c r="B344" t="s">
        <v>499</v>
      </c>
      <c r="C344" t="s">
        <v>184</v>
      </c>
      <c r="D344" t="s">
        <v>448</v>
      </c>
      <c r="E344">
        <v>1</v>
      </c>
      <c r="H344" t="s">
        <v>31</v>
      </c>
      <c r="I344" t="s">
        <v>512</v>
      </c>
      <c r="J344" t="s">
        <v>233</v>
      </c>
      <c r="K344" t="s">
        <v>234</v>
      </c>
      <c r="L344" s="3">
        <v>-16.368553753859629</v>
      </c>
      <c r="R344" s="3">
        <v>14.65564290802158</v>
      </c>
      <c r="AA344" t="s">
        <v>497</v>
      </c>
      <c r="AB344">
        <v>2014</v>
      </c>
      <c r="AC344">
        <v>2014</v>
      </c>
      <c r="AD344" t="s">
        <v>498</v>
      </c>
      <c r="AF344" t="s">
        <v>158</v>
      </c>
      <c r="AG344">
        <v>8</v>
      </c>
      <c r="AH344">
        <v>10</v>
      </c>
      <c r="AI344">
        <v>-125</v>
      </c>
      <c r="AJ344">
        <v>-115</v>
      </c>
      <c r="AK344" t="s">
        <v>197</v>
      </c>
      <c r="AL344" s="4">
        <v>81.973400000000012</v>
      </c>
      <c r="AQ344" s="10">
        <v>52</v>
      </c>
      <c r="AR344" t="s">
        <v>579</v>
      </c>
    </row>
    <row r="345" spans="1:44" x14ac:dyDescent="0.2">
      <c r="A345">
        <v>344</v>
      </c>
      <c r="B345" t="s">
        <v>499</v>
      </c>
      <c r="C345" t="s">
        <v>184</v>
      </c>
      <c r="D345" t="s">
        <v>448</v>
      </c>
      <c r="E345">
        <v>1</v>
      </c>
      <c r="H345" t="s">
        <v>31</v>
      </c>
      <c r="I345" t="s">
        <v>512</v>
      </c>
      <c r="J345" t="s">
        <v>233</v>
      </c>
      <c r="K345" t="s">
        <v>234</v>
      </c>
      <c r="L345" s="3">
        <v>-16.306654219758052</v>
      </c>
      <c r="R345" s="3">
        <v>14.415642612394709</v>
      </c>
      <c r="AA345" t="s">
        <v>497</v>
      </c>
      <c r="AB345">
        <v>2014</v>
      </c>
      <c r="AC345">
        <v>2014</v>
      </c>
      <c r="AD345" t="s">
        <v>498</v>
      </c>
      <c r="AF345" t="s">
        <v>158</v>
      </c>
      <c r="AG345">
        <v>8</v>
      </c>
      <c r="AH345">
        <v>10</v>
      </c>
      <c r="AI345">
        <v>-125</v>
      </c>
      <c r="AJ345">
        <v>-115</v>
      </c>
      <c r="AK345" t="s">
        <v>197</v>
      </c>
      <c r="AL345" s="4">
        <v>84.056200000000004</v>
      </c>
      <c r="AQ345" s="10">
        <v>30</v>
      </c>
      <c r="AR345" t="s">
        <v>579</v>
      </c>
    </row>
    <row r="346" spans="1:44" x14ac:dyDescent="0.2">
      <c r="A346">
        <v>345</v>
      </c>
      <c r="B346" t="s">
        <v>499</v>
      </c>
      <c r="C346" t="s">
        <v>184</v>
      </c>
      <c r="D346" t="s">
        <v>448</v>
      </c>
      <c r="E346">
        <v>1</v>
      </c>
      <c r="H346" t="s">
        <v>31</v>
      </c>
      <c r="I346" t="s">
        <v>512</v>
      </c>
      <c r="J346" t="s">
        <v>233</v>
      </c>
      <c r="K346" t="s">
        <v>234</v>
      </c>
      <c r="L346" s="3">
        <v>-16.947260124757747</v>
      </c>
      <c r="R346" s="3">
        <v>16.744473818148215</v>
      </c>
      <c r="AA346" t="s">
        <v>497</v>
      </c>
      <c r="AB346">
        <v>2014</v>
      </c>
      <c r="AC346">
        <v>2014</v>
      </c>
      <c r="AD346" t="s">
        <v>498</v>
      </c>
      <c r="AF346" t="s">
        <v>158</v>
      </c>
      <c r="AG346">
        <v>8</v>
      </c>
      <c r="AH346">
        <v>10</v>
      </c>
      <c r="AI346">
        <v>-125</v>
      </c>
      <c r="AJ346">
        <v>-115</v>
      </c>
      <c r="AK346" t="s">
        <v>197</v>
      </c>
      <c r="AL346" s="4">
        <v>86.13900000000001</v>
      </c>
      <c r="AQ346" s="10">
        <v>6</v>
      </c>
      <c r="AR346" t="s">
        <v>579</v>
      </c>
    </row>
    <row r="347" spans="1:44" x14ac:dyDescent="0.2">
      <c r="A347">
        <v>346</v>
      </c>
      <c r="B347" t="s">
        <v>499</v>
      </c>
      <c r="C347" t="s">
        <v>184</v>
      </c>
      <c r="D347" t="s">
        <v>448</v>
      </c>
      <c r="E347">
        <v>1</v>
      </c>
      <c r="H347" t="s">
        <v>31</v>
      </c>
      <c r="I347" t="s">
        <v>512</v>
      </c>
      <c r="J347" t="s">
        <v>233</v>
      </c>
      <c r="K347" t="s">
        <v>234</v>
      </c>
      <c r="L347" s="3">
        <v>-16.508702705814535</v>
      </c>
      <c r="R347" s="3">
        <v>15.796677984541944</v>
      </c>
      <c r="AA347" t="s">
        <v>497</v>
      </c>
      <c r="AB347">
        <v>2014</v>
      </c>
      <c r="AC347">
        <v>2014</v>
      </c>
      <c r="AD347" t="s">
        <v>498</v>
      </c>
      <c r="AF347" t="s">
        <v>158</v>
      </c>
      <c r="AG347">
        <v>8</v>
      </c>
      <c r="AH347">
        <v>10</v>
      </c>
      <c r="AI347">
        <v>-125</v>
      </c>
      <c r="AJ347">
        <v>-115</v>
      </c>
      <c r="AK347" t="s">
        <v>197</v>
      </c>
      <c r="AL347" s="4">
        <v>88.221800000000002</v>
      </c>
      <c r="AQ347" s="10">
        <v>20</v>
      </c>
      <c r="AR347" t="s">
        <v>579</v>
      </c>
    </row>
    <row r="348" spans="1:44" x14ac:dyDescent="0.2">
      <c r="A348">
        <v>347</v>
      </c>
      <c r="B348" t="s">
        <v>499</v>
      </c>
      <c r="C348" t="s">
        <v>184</v>
      </c>
      <c r="D348" t="s">
        <v>448</v>
      </c>
      <c r="E348">
        <v>1</v>
      </c>
      <c r="H348" t="s">
        <v>31</v>
      </c>
      <c r="I348" t="s">
        <v>512</v>
      </c>
      <c r="J348" t="s">
        <v>233</v>
      </c>
      <c r="K348" t="s">
        <v>234</v>
      </c>
      <c r="L348" s="3">
        <v>-16.50057124944955</v>
      </c>
      <c r="R348" s="3">
        <v>16.147298585056994</v>
      </c>
      <c r="AA348" t="s">
        <v>497</v>
      </c>
      <c r="AB348">
        <v>2014</v>
      </c>
      <c r="AC348">
        <v>2014</v>
      </c>
      <c r="AD348" t="s">
        <v>498</v>
      </c>
      <c r="AF348" t="s">
        <v>158</v>
      </c>
      <c r="AG348">
        <v>8</v>
      </c>
      <c r="AH348">
        <v>10</v>
      </c>
      <c r="AI348">
        <v>-125</v>
      </c>
      <c r="AJ348">
        <v>-115</v>
      </c>
      <c r="AK348" t="s">
        <v>197</v>
      </c>
      <c r="AL348" s="4">
        <v>91.346000000000004</v>
      </c>
      <c r="AQ348" s="10">
        <v>40</v>
      </c>
      <c r="AR348" t="s">
        <v>579</v>
      </c>
    </row>
    <row r="349" spans="1:44" x14ac:dyDescent="0.2">
      <c r="A349">
        <v>348</v>
      </c>
      <c r="B349" t="s">
        <v>499</v>
      </c>
      <c r="C349" t="s">
        <v>184</v>
      </c>
      <c r="D349" t="s">
        <v>448</v>
      </c>
      <c r="E349">
        <v>1</v>
      </c>
      <c r="H349" t="s">
        <v>31</v>
      </c>
      <c r="I349" t="s">
        <v>512</v>
      </c>
      <c r="J349" t="s">
        <v>233</v>
      </c>
      <c r="K349" t="s">
        <v>234</v>
      </c>
      <c r="L349" s="3">
        <v>-16.881243312532014</v>
      </c>
      <c r="R349" s="3">
        <v>16.819545623403783</v>
      </c>
      <c r="AA349" t="s">
        <v>497</v>
      </c>
      <c r="AB349">
        <v>2014</v>
      </c>
      <c r="AC349">
        <v>2014</v>
      </c>
      <c r="AD349" t="s">
        <v>498</v>
      </c>
      <c r="AF349" t="s">
        <v>158</v>
      </c>
      <c r="AG349">
        <v>8</v>
      </c>
      <c r="AH349">
        <v>10</v>
      </c>
      <c r="AI349">
        <v>-125</v>
      </c>
      <c r="AJ349">
        <v>-115</v>
      </c>
      <c r="AK349" t="s">
        <v>197</v>
      </c>
      <c r="AL349" s="4">
        <v>96.553000000000011</v>
      </c>
      <c r="AQ349" s="10">
        <v>38</v>
      </c>
      <c r="AR349" t="s">
        <v>579</v>
      </c>
    </row>
    <row r="350" spans="1:44" x14ac:dyDescent="0.2">
      <c r="A350">
        <v>349</v>
      </c>
      <c r="B350" t="s">
        <v>499</v>
      </c>
      <c r="C350" t="s">
        <v>184</v>
      </c>
      <c r="D350" t="s">
        <v>448</v>
      </c>
      <c r="E350">
        <v>1</v>
      </c>
      <c r="H350" t="s">
        <v>31</v>
      </c>
      <c r="I350" t="s">
        <v>512</v>
      </c>
      <c r="J350" t="s">
        <v>233</v>
      </c>
      <c r="K350" t="s">
        <v>234</v>
      </c>
      <c r="L350" s="3">
        <v>-16.234069834625014</v>
      </c>
      <c r="R350" s="3">
        <v>16.7875856841538</v>
      </c>
      <c r="AA350" t="s">
        <v>497</v>
      </c>
      <c r="AB350">
        <v>2014</v>
      </c>
      <c r="AC350">
        <v>2014</v>
      </c>
      <c r="AD350" t="s">
        <v>498</v>
      </c>
      <c r="AF350" t="s">
        <v>158</v>
      </c>
      <c r="AG350">
        <v>8</v>
      </c>
      <c r="AH350">
        <v>10</v>
      </c>
      <c r="AI350">
        <v>-125</v>
      </c>
      <c r="AJ350">
        <v>-115</v>
      </c>
      <c r="AK350" t="s">
        <v>197</v>
      </c>
      <c r="AL350" s="4">
        <v>96.969560000000016</v>
      </c>
      <c r="AQ350" s="10">
        <v>33</v>
      </c>
      <c r="AR350" t="s">
        <v>579</v>
      </c>
    </row>
    <row r="351" spans="1:44" x14ac:dyDescent="0.2">
      <c r="A351">
        <v>350</v>
      </c>
      <c r="B351" t="s">
        <v>499</v>
      </c>
      <c r="C351" t="s">
        <v>184</v>
      </c>
      <c r="D351" t="s">
        <v>448</v>
      </c>
      <c r="E351">
        <v>1</v>
      </c>
      <c r="H351" t="s">
        <v>31</v>
      </c>
      <c r="I351" t="s">
        <v>512</v>
      </c>
      <c r="J351" t="s">
        <v>233</v>
      </c>
      <c r="K351" t="s">
        <v>234</v>
      </c>
      <c r="L351" s="3">
        <v>-16.665072147395719</v>
      </c>
      <c r="R351" s="3">
        <v>16.980735202362499</v>
      </c>
      <c r="AA351" t="s">
        <v>497</v>
      </c>
      <c r="AB351">
        <v>2014</v>
      </c>
      <c r="AC351">
        <v>2014</v>
      </c>
      <c r="AD351" t="s">
        <v>498</v>
      </c>
      <c r="AF351" t="s">
        <v>158</v>
      </c>
      <c r="AG351">
        <v>8</v>
      </c>
      <c r="AH351">
        <v>10</v>
      </c>
      <c r="AI351">
        <v>-125</v>
      </c>
      <c r="AJ351">
        <v>-115</v>
      </c>
      <c r="AK351" t="s">
        <v>197</v>
      </c>
      <c r="AL351" s="4">
        <v>100.71860000000001</v>
      </c>
      <c r="AQ351" s="10">
        <v>16</v>
      </c>
      <c r="AR351" t="s">
        <v>579</v>
      </c>
    </row>
    <row r="352" spans="1:44" x14ac:dyDescent="0.2">
      <c r="A352">
        <v>351</v>
      </c>
      <c r="B352" t="s">
        <v>499</v>
      </c>
      <c r="C352" t="s">
        <v>184</v>
      </c>
      <c r="D352" t="s">
        <v>448</v>
      </c>
      <c r="E352">
        <v>1</v>
      </c>
      <c r="H352" t="s">
        <v>31</v>
      </c>
      <c r="I352" t="s">
        <v>512</v>
      </c>
      <c r="J352" t="s">
        <v>233</v>
      </c>
      <c r="K352" t="s">
        <v>234</v>
      </c>
      <c r="L352" s="3">
        <v>-16.816548022308428</v>
      </c>
      <c r="R352" s="3">
        <v>16.67696439229934</v>
      </c>
      <c r="AA352" t="s">
        <v>497</v>
      </c>
      <c r="AB352">
        <v>2014</v>
      </c>
      <c r="AC352">
        <v>2014</v>
      </c>
      <c r="AD352" t="s">
        <v>498</v>
      </c>
      <c r="AF352" t="s">
        <v>158</v>
      </c>
      <c r="AG352">
        <v>8</v>
      </c>
      <c r="AH352">
        <v>10</v>
      </c>
      <c r="AI352">
        <v>-125</v>
      </c>
      <c r="AJ352">
        <v>-115</v>
      </c>
      <c r="AK352" t="s">
        <v>197</v>
      </c>
      <c r="AL352" s="4">
        <v>106.96700000000001</v>
      </c>
      <c r="AQ352" s="10">
        <v>39</v>
      </c>
      <c r="AR352" t="s">
        <v>579</v>
      </c>
    </row>
    <row r="353" spans="1:44" x14ac:dyDescent="0.2">
      <c r="A353">
        <v>352</v>
      </c>
      <c r="B353" t="s">
        <v>499</v>
      </c>
      <c r="C353" t="s">
        <v>184</v>
      </c>
      <c r="D353" t="s">
        <v>448</v>
      </c>
      <c r="E353">
        <v>1</v>
      </c>
      <c r="H353" t="s">
        <v>31</v>
      </c>
      <c r="I353" t="s">
        <v>512</v>
      </c>
      <c r="J353" t="s">
        <v>233</v>
      </c>
      <c r="K353" t="s">
        <v>234</v>
      </c>
      <c r="L353" s="3">
        <v>-16.450216911815996</v>
      </c>
      <c r="R353" s="3">
        <v>15.740255202625338</v>
      </c>
      <c r="AA353" t="s">
        <v>497</v>
      </c>
      <c r="AB353">
        <v>2014</v>
      </c>
      <c r="AC353">
        <v>2014</v>
      </c>
      <c r="AD353" t="s">
        <v>498</v>
      </c>
      <c r="AF353" t="s">
        <v>158</v>
      </c>
      <c r="AG353">
        <v>8</v>
      </c>
      <c r="AH353">
        <v>10</v>
      </c>
      <c r="AI353">
        <v>-125</v>
      </c>
      <c r="AJ353">
        <v>-115</v>
      </c>
      <c r="AK353" t="s">
        <v>197</v>
      </c>
      <c r="AL353" s="4">
        <v>109.0498</v>
      </c>
      <c r="AQ353" s="10">
        <v>19</v>
      </c>
      <c r="AR353" t="s">
        <v>579</v>
      </c>
    </row>
    <row r="354" spans="1:44" x14ac:dyDescent="0.2">
      <c r="A354">
        <v>353</v>
      </c>
      <c r="B354" t="s">
        <v>499</v>
      </c>
      <c r="C354" t="s">
        <v>184</v>
      </c>
      <c r="D354" t="s">
        <v>448</v>
      </c>
      <c r="E354">
        <v>1</v>
      </c>
      <c r="H354" t="s">
        <v>31</v>
      </c>
      <c r="I354" t="s">
        <v>512</v>
      </c>
      <c r="J354" t="s">
        <v>233</v>
      </c>
      <c r="K354" t="s">
        <v>234</v>
      </c>
      <c r="L354" s="3">
        <v>-16.29841350245978</v>
      </c>
      <c r="R354" s="3">
        <v>16.504827041147557</v>
      </c>
      <c r="AA354" t="s">
        <v>497</v>
      </c>
      <c r="AB354">
        <v>2014</v>
      </c>
      <c r="AC354">
        <v>2014</v>
      </c>
      <c r="AD354" t="s">
        <v>498</v>
      </c>
      <c r="AF354" t="s">
        <v>158</v>
      </c>
      <c r="AG354">
        <v>8</v>
      </c>
      <c r="AH354">
        <v>10</v>
      </c>
      <c r="AI354">
        <v>-125</v>
      </c>
      <c r="AJ354">
        <v>-115</v>
      </c>
      <c r="AK354" t="s">
        <v>197</v>
      </c>
      <c r="AL354" s="4">
        <v>109.0498</v>
      </c>
      <c r="AQ354" s="10">
        <v>25</v>
      </c>
      <c r="AR354" t="s">
        <v>579</v>
      </c>
    </row>
    <row r="355" spans="1:44" x14ac:dyDescent="0.2">
      <c r="A355">
        <v>354</v>
      </c>
      <c r="B355" t="s">
        <v>499</v>
      </c>
      <c r="C355" t="s">
        <v>184</v>
      </c>
      <c r="D355" t="s">
        <v>448</v>
      </c>
      <c r="E355">
        <v>1</v>
      </c>
      <c r="H355" t="s">
        <v>31</v>
      </c>
      <c r="I355" t="s">
        <v>512</v>
      </c>
      <c r="J355" t="s">
        <v>233</v>
      </c>
      <c r="K355" t="s">
        <v>234</v>
      </c>
      <c r="L355" s="3">
        <v>-15.833824897368091</v>
      </c>
      <c r="R355" s="3">
        <v>15.441530640239524</v>
      </c>
      <c r="AA355" t="s">
        <v>497</v>
      </c>
      <c r="AB355">
        <v>2014</v>
      </c>
      <c r="AC355">
        <v>2014</v>
      </c>
      <c r="AD355" t="s">
        <v>498</v>
      </c>
      <c r="AF355" t="s">
        <v>158</v>
      </c>
      <c r="AG355">
        <v>8</v>
      </c>
      <c r="AH355">
        <v>10</v>
      </c>
      <c r="AI355">
        <v>-125</v>
      </c>
      <c r="AJ355">
        <v>-115</v>
      </c>
      <c r="AK355" t="s">
        <v>197</v>
      </c>
      <c r="AL355" s="4">
        <v>111.13260000000001</v>
      </c>
      <c r="AQ355" s="10">
        <v>21</v>
      </c>
      <c r="AR355" t="s">
        <v>579</v>
      </c>
    </row>
    <row r="356" spans="1:44" x14ac:dyDescent="0.2">
      <c r="A356">
        <v>355</v>
      </c>
      <c r="B356" t="s">
        <v>499</v>
      </c>
      <c r="C356" t="s">
        <v>184</v>
      </c>
      <c r="D356" t="s">
        <v>448</v>
      </c>
      <c r="E356">
        <v>1</v>
      </c>
      <c r="H356" t="s">
        <v>31</v>
      </c>
      <c r="I356" t="s">
        <v>512</v>
      </c>
      <c r="J356" t="s">
        <v>233</v>
      </c>
      <c r="K356" t="s">
        <v>234</v>
      </c>
      <c r="L356" s="3">
        <v>-16.572823509999637</v>
      </c>
      <c r="R356" s="3">
        <v>15.120355149833781</v>
      </c>
      <c r="AA356" t="s">
        <v>497</v>
      </c>
      <c r="AB356">
        <v>2014</v>
      </c>
      <c r="AC356">
        <v>2014</v>
      </c>
      <c r="AD356" t="s">
        <v>498</v>
      </c>
      <c r="AF356" t="s">
        <v>158</v>
      </c>
      <c r="AG356">
        <v>8</v>
      </c>
      <c r="AH356">
        <v>10</v>
      </c>
      <c r="AI356">
        <v>-125</v>
      </c>
      <c r="AJ356">
        <v>-115</v>
      </c>
      <c r="AK356" t="s">
        <v>197</v>
      </c>
      <c r="AL356" s="4">
        <v>115.29820000000001</v>
      </c>
      <c r="AQ356" s="10">
        <v>12</v>
      </c>
      <c r="AR356" t="s">
        <v>579</v>
      </c>
    </row>
    <row r="357" spans="1:44" x14ac:dyDescent="0.2">
      <c r="A357">
        <v>356</v>
      </c>
      <c r="B357" t="s">
        <v>499</v>
      </c>
      <c r="C357" t="s">
        <v>184</v>
      </c>
      <c r="D357" t="s">
        <v>448</v>
      </c>
      <c r="E357">
        <v>1</v>
      </c>
      <c r="H357" t="s">
        <v>31</v>
      </c>
      <c r="I357" t="s">
        <v>512</v>
      </c>
      <c r="J357" t="s">
        <v>233</v>
      </c>
      <c r="K357" t="s">
        <v>234</v>
      </c>
      <c r="L357" s="3">
        <v>-16.075514605338689</v>
      </c>
      <c r="R357" s="3">
        <v>15.065648150742696</v>
      </c>
      <c r="AA357" t="s">
        <v>497</v>
      </c>
      <c r="AB357">
        <v>2014</v>
      </c>
      <c r="AC357">
        <v>2014</v>
      </c>
      <c r="AD357" t="s">
        <v>498</v>
      </c>
      <c r="AF357" t="s">
        <v>158</v>
      </c>
      <c r="AG357">
        <v>8</v>
      </c>
      <c r="AH357">
        <v>10</v>
      </c>
      <c r="AI357">
        <v>-125</v>
      </c>
      <c r="AJ357">
        <v>-115</v>
      </c>
      <c r="AK357" t="s">
        <v>197</v>
      </c>
      <c r="AL357" s="4">
        <v>119.46380000000001</v>
      </c>
      <c r="AQ357" s="10">
        <v>22</v>
      </c>
      <c r="AR357" t="s">
        <v>579</v>
      </c>
    </row>
    <row r="358" spans="1:44" x14ac:dyDescent="0.2">
      <c r="A358">
        <v>357</v>
      </c>
      <c r="B358" t="s">
        <v>499</v>
      </c>
      <c r="C358" t="s">
        <v>184</v>
      </c>
      <c r="D358" t="s">
        <v>448</v>
      </c>
      <c r="E358">
        <v>1</v>
      </c>
      <c r="H358" t="s">
        <v>31</v>
      </c>
      <c r="I358" t="s">
        <v>512</v>
      </c>
      <c r="J358" t="s">
        <v>233</v>
      </c>
      <c r="K358" t="s">
        <v>234</v>
      </c>
      <c r="L358" s="3">
        <v>-16.756293966308647</v>
      </c>
      <c r="R358" s="3">
        <v>16.844930403343792</v>
      </c>
      <c r="AA358" t="s">
        <v>497</v>
      </c>
      <c r="AB358">
        <v>2014</v>
      </c>
      <c r="AC358">
        <v>2014</v>
      </c>
      <c r="AD358" t="s">
        <v>498</v>
      </c>
      <c r="AF358" t="s">
        <v>158</v>
      </c>
      <c r="AG358">
        <v>8</v>
      </c>
      <c r="AH358">
        <v>10</v>
      </c>
      <c r="AI358">
        <v>-125</v>
      </c>
      <c r="AJ358">
        <v>-115</v>
      </c>
      <c r="AK358" t="s">
        <v>197</v>
      </c>
      <c r="AL358" s="4">
        <v>121.54660000000001</v>
      </c>
      <c r="AQ358" s="10">
        <v>48</v>
      </c>
      <c r="AR358" t="s">
        <v>579</v>
      </c>
    </row>
    <row r="359" spans="1:44" x14ac:dyDescent="0.2">
      <c r="A359">
        <v>358</v>
      </c>
      <c r="B359" t="s">
        <v>499</v>
      </c>
      <c r="C359" t="s">
        <v>184</v>
      </c>
      <c r="D359" t="s">
        <v>448</v>
      </c>
      <c r="E359">
        <v>1</v>
      </c>
      <c r="H359" t="s">
        <v>31</v>
      </c>
      <c r="I359" t="s">
        <v>512</v>
      </c>
      <c r="J359" t="s">
        <v>233</v>
      </c>
      <c r="K359" t="s">
        <v>234</v>
      </c>
      <c r="L359" s="3">
        <v>-16.336884982570968</v>
      </c>
      <c r="R359" s="3">
        <v>15.569992071220632</v>
      </c>
      <c r="AA359" t="s">
        <v>497</v>
      </c>
      <c r="AB359">
        <v>2014</v>
      </c>
      <c r="AC359">
        <v>2014</v>
      </c>
      <c r="AD359" t="s">
        <v>498</v>
      </c>
      <c r="AF359" t="s">
        <v>158</v>
      </c>
      <c r="AG359">
        <v>8</v>
      </c>
      <c r="AH359">
        <v>10</v>
      </c>
      <c r="AI359">
        <v>-125</v>
      </c>
      <c r="AJ359">
        <v>-115</v>
      </c>
      <c r="AK359" t="s">
        <v>197</v>
      </c>
      <c r="AL359" s="4">
        <v>123.6294</v>
      </c>
      <c r="AQ359" s="10">
        <v>15</v>
      </c>
      <c r="AR359" t="s">
        <v>579</v>
      </c>
    </row>
    <row r="360" spans="1:44" x14ac:dyDescent="0.2">
      <c r="A360">
        <v>359</v>
      </c>
      <c r="B360" t="s">
        <v>499</v>
      </c>
      <c r="C360" t="s">
        <v>184</v>
      </c>
      <c r="D360" t="s">
        <v>448</v>
      </c>
      <c r="E360">
        <v>1</v>
      </c>
      <c r="H360" t="s">
        <v>31</v>
      </c>
      <c r="I360" t="s">
        <v>512</v>
      </c>
      <c r="J360" t="s">
        <v>233</v>
      </c>
      <c r="K360" t="s">
        <v>234</v>
      </c>
      <c r="L360" s="3">
        <v>-15.956527861178573</v>
      </c>
      <c r="R360" s="3">
        <v>14.795177895936391</v>
      </c>
      <c r="AA360" t="s">
        <v>497</v>
      </c>
      <c r="AB360">
        <v>2014</v>
      </c>
      <c r="AC360">
        <v>2014</v>
      </c>
      <c r="AD360" t="s">
        <v>498</v>
      </c>
      <c r="AF360" t="s">
        <v>158</v>
      </c>
      <c r="AG360">
        <v>8</v>
      </c>
      <c r="AH360">
        <v>10</v>
      </c>
      <c r="AI360">
        <v>-125</v>
      </c>
      <c r="AJ360">
        <v>-115</v>
      </c>
      <c r="AK360" t="s">
        <v>197</v>
      </c>
      <c r="AL360" s="4">
        <v>125.71220000000001</v>
      </c>
      <c r="AQ360" s="10">
        <v>49</v>
      </c>
      <c r="AR360" t="s">
        <v>579</v>
      </c>
    </row>
    <row r="361" spans="1:44" x14ac:dyDescent="0.2">
      <c r="A361">
        <v>360</v>
      </c>
      <c r="B361" t="s">
        <v>499</v>
      </c>
      <c r="C361" t="s">
        <v>184</v>
      </c>
      <c r="D361" t="s">
        <v>448</v>
      </c>
      <c r="E361">
        <v>1</v>
      </c>
      <c r="H361" t="s">
        <v>31</v>
      </c>
      <c r="I361" t="s">
        <v>512</v>
      </c>
      <c r="J361" t="s">
        <v>233</v>
      </c>
      <c r="K361" t="s">
        <v>234</v>
      </c>
      <c r="L361" s="3">
        <v>-16.314642896371833</v>
      </c>
      <c r="R361" s="3">
        <v>15.790930633526131</v>
      </c>
      <c r="AA361" t="s">
        <v>497</v>
      </c>
      <c r="AB361">
        <v>2014</v>
      </c>
      <c r="AC361">
        <v>2014</v>
      </c>
      <c r="AD361" t="s">
        <v>498</v>
      </c>
      <c r="AF361" t="s">
        <v>158</v>
      </c>
      <c r="AG361">
        <v>8</v>
      </c>
      <c r="AH361">
        <v>10</v>
      </c>
      <c r="AI361">
        <v>-125</v>
      </c>
      <c r="AJ361">
        <v>-115</v>
      </c>
      <c r="AK361" t="s">
        <v>197</v>
      </c>
      <c r="AL361" s="4">
        <v>126.75360000000001</v>
      </c>
      <c r="AQ361" s="10">
        <v>47</v>
      </c>
      <c r="AR361" t="s">
        <v>579</v>
      </c>
    </row>
    <row r="362" spans="1:44" x14ac:dyDescent="0.2">
      <c r="A362">
        <v>361</v>
      </c>
      <c r="B362" t="s">
        <v>499</v>
      </c>
      <c r="C362" t="s">
        <v>184</v>
      </c>
      <c r="D362" t="s">
        <v>448</v>
      </c>
      <c r="E362">
        <v>1</v>
      </c>
      <c r="H362" t="s">
        <v>31</v>
      </c>
      <c r="I362" t="s">
        <v>512</v>
      </c>
      <c r="J362" t="s">
        <v>233</v>
      </c>
      <c r="K362" t="s">
        <v>234</v>
      </c>
      <c r="L362" s="3">
        <v>-16.184529725924499</v>
      </c>
      <c r="R362" s="3">
        <v>16.188775787875155</v>
      </c>
      <c r="AA362" t="s">
        <v>497</v>
      </c>
      <c r="AB362">
        <v>2014</v>
      </c>
      <c r="AC362">
        <v>2014</v>
      </c>
      <c r="AD362" t="s">
        <v>498</v>
      </c>
      <c r="AF362" t="s">
        <v>158</v>
      </c>
      <c r="AG362">
        <v>8</v>
      </c>
      <c r="AH362">
        <v>10</v>
      </c>
      <c r="AI362">
        <v>-125</v>
      </c>
      <c r="AJ362">
        <v>-115</v>
      </c>
      <c r="AK362" t="s">
        <v>197</v>
      </c>
      <c r="AL362" s="4">
        <v>142.37459999999999</v>
      </c>
      <c r="AQ362" s="10">
        <v>5</v>
      </c>
      <c r="AR362" t="s">
        <v>579</v>
      </c>
    </row>
    <row r="363" spans="1:44" x14ac:dyDescent="0.2">
      <c r="A363">
        <v>362</v>
      </c>
      <c r="B363" t="s">
        <v>499</v>
      </c>
      <c r="C363" t="s">
        <v>184</v>
      </c>
      <c r="D363" t="s">
        <v>448</v>
      </c>
      <c r="E363">
        <v>1</v>
      </c>
      <c r="H363" t="s">
        <v>31</v>
      </c>
      <c r="I363" t="s">
        <v>512</v>
      </c>
      <c r="J363" t="s">
        <v>233</v>
      </c>
      <c r="K363" t="s">
        <v>234</v>
      </c>
      <c r="L363" s="3">
        <v>-16.725660361457528</v>
      </c>
      <c r="R363" s="3">
        <v>16.536811457341216</v>
      </c>
      <c r="AA363" t="s">
        <v>497</v>
      </c>
      <c r="AB363">
        <v>2014</v>
      </c>
      <c r="AC363">
        <v>2014</v>
      </c>
      <c r="AD363" t="s">
        <v>498</v>
      </c>
      <c r="AF363" t="s">
        <v>158</v>
      </c>
      <c r="AG363">
        <v>8</v>
      </c>
      <c r="AH363">
        <v>10</v>
      </c>
      <c r="AI363">
        <v>-125</v>
      </c>
      <c r="AJ363">
        <v>-115</v>
      </c>
      <c r="AK363" t="s">
        <v>197</v>
      </c>
      <c r="AL363" s="4">
        <v>142.37459999999999</v>
      </c>
      <c r="AQ363" s="10">
        <v>29</v>
      </c>
      <c r="AR363" t="s">
        <v>579</v>
      </c>
    </row>
    <row r="364" spans="1:44" x14ac:dyDescent="0.2">
      <c r="A364">
        <v>363</v>
      </c>
      <c r="B364" t="s">
        <v>499</v>
      </c>
      <c r="C364" t="s">
        <v>184</v>
      </c>
      <c r="D364" t="s">
        <v>448</v>
      </c>
      <c r="E364">
        <v>1</v>
      </c>
      <c r="H364" t="s">
        <v>31</v>
      </c>
      <c r="I364" t="s">
        <v>512</v>
      </c>
      <c r="J364" t="s">
        <v>233</v>
      </c>
      <c r="K364" t="s">
        <v>234</v>
      </c>
      <c r="L364" s="3">
        <v>-16.576279109269734</v>
      </c>
      <c r="R364" s="3">
        <v>15.332789677617651</v>
      </c>
      <c r="AA364" t="s">
        <v>497</v>
      </c>
      <c r="AB364">
        <v>2014</v>
      </c>
      <c r="AC364">
        <v>2014</v>
      </c>
      <c r="AD364" t="s">
        <v>498</v>
      </c>
      <c r="AF364" t="s">
        <v>158</v>
      </c>
      <c r="AG364">
        <v>8</v>
      </c>
      <c r="AH364">
        <v>10</v>
      </c>
      <c r="AI364">
        <v>-125</v>
      </c>
      <c r="AJ364">
        <v>-115</v>
      </c>
      <c r="AK364" t="s">
        <v>197</v>
      </c>
      <c r="AL364" s="4">
        <v>144.45740000000001</v>
      </c>
      <c r="AQ364" s="10">
        <v>8</v>
      </c>
      <c r="AR364" t="s">
        <v>579</v>
      </c>
    </row>
    <row r="365" spans="1:44" x14ac:dyDescent="0.2">
      <c r="A365">
        <v>364</v>
      </c>
      <c r="B365" t="s">
        <v>499</v>
      </c>
      <c r="C365" t="s">
        <v>184</v>
      </c>
      <c r="D365" t="s">
        <v>448</v>
      </c>
      <c r="E365">
        <v>1</v>
      </c>
      <c r="H365" t="s">
        <v>31</v>
      </c>
      <c r="I365" t="s">
        <v>512</v>
      </c>
      <c r="J365" t="s">
        <v>233</v>
      </c>
      <c r="K365" t="s">
        <v>234</v>
      </c>
      <c r="L365" s="3">
        <v>-16.430974351865373</v>
      </c>
      <c r="R365" s="3">
        <v>15.627607513551311</v>
      </c>
      <c r="AA365" t="s">
        <v>497</v>
      </c>
      <c r="AB365">
        <v>2014</v>
      </c>
      <c r="AC365">
        <v>2014</v>
      </c>
      <c r="AD365" t="s">
        <v>498</v>
      </c>
      <c r="AF365" t="s">
        <v>158</v>
      </c>
      <c r="AG365">
        <v>8</v>
      </c>
      <c r="AH365">
        <v>10</v>
      </c>
      <c r="AI365">
        <v>-125</v>
      </c>
      <c r="AJ365">
        <v>-115</v>
      </c>
      <c r="AK365" t="s">
        <v>197</v>
      </c>
      <c r="AL365" s="4">
        <v>145.49880000000002</v>
      </c>
      <c r="AQ365" s="10">
        <v>41</v>
      </c>
      <c r="AR365" t="s">
        <v>579</v>
      </c>
    </row>
    <row r="366" spans="1:44" x14ac:dyDescent="0.2">
      <c r="A366">
        <v>365</v>
      </c>
      <c r="B366" t="s">
        <v>499</v>
      </c>
      <c r="C366" t="s">
        <v>184</v>
      </c>
      <c r="D366" t="s">
        <v>448</v>
      </c>
      <c r="E366">
        <v>1</v>
      </c>
      <c r="H366" t="s">
        <v>31</v>
      </c>
      <c r="I366" t="s">
        <v>512</v>
      </c>
      <c r="J366" t="s">
        <v>233</v>
      </c>
      <c r="K366" t="s">
        <v>234</v>
      </c>
      <c r="L366" s="3">
        <v>-16.540379482439349</v>
      </c>
      <c r="R366" s="3">
        <v>15.922623388886905</v>
      </c>
      <c r="AA366" t="s">
        <v>497</v>
      </c>
      <c r="AB366">
        <v>2014</v>
      </c>
      <c r="AC366">
        <v>2014</v>
      </c>
      <c r="AD366" t="s">
        <v>498</v>
      </c>
      <c r="AF366" t="s">
        <v>158</v>
      </c>
      <c r="AG366">
        <v>8</v>
      </c>
      <c r="AH366">
        <v>10</v>
      </c>
      <c r="AI366">
        <v>-125</v>
      </c>
      <c r="AJ366">
        <v>-115</v>
      </c>
      <c r="AK366" t="s">
        <v>197</v>
      </c>
      <c r="AL366" s="4">
        <v>146.54020000000003</v>
      </c>
      <c r="AQ366" s="10">
        <v>28</v>
      </c>
      <c r="AR366" t="s">
        <v>579</v>
      </c>
    </row>
    <row r="367" spans="1:44" x14ac:dyDescent="0.2">
      <c r="A367">
        <v>366</v>
      </c>
      <c r="B367" t="s">
        <v>499</v>
      </c>
      <c r="C367" t="s">
        <v>184</v>
      </c>
      <c r="D367" t="s">
        <v>448</v>
      </c>
      <c r="E367">
        <v>1</v>
      </c>
      <c r="H367" t="s">
        <v>31</v>
      </c>
      <c r="I367" t="s">
        <v>512</v>
      </c>
      <c r="J367" t="s">
        <v>233</v>
      </c>
      <c r="K367" t="s">
        <v>234</v>
      </c>
      <c r="L367" s="3">
        <v>-16.69948314953664</v>
      </c>
      <c r="R367" s="3">
        <v>16.270637575626886</v>
      </c>
      <c r="AA367" t="s">
        <v>497</v>
      </c>
      <c r="AB367">
        <v>2014</v>
      </c>
      <c r="AC367">
        <v>2014</v>
      </c>
      <c r="AD367" t="s">
        <v>498</v>
      </c>
      <c r="AF367" t="s">
        <v>158</v>
      </c>
      <c r="AG367">
        <v>8</v>
      </c>
      <c r="AH367">
        <v>10</v>
      </c>
      <c r="AI367">
        <v>-125</v>
      </c>
      <c r="AJ367">
        <v>-115</v>
      </c>
      <c r="AK367" t="s">
        <v>197</v>
      </c>
      <c r="AL367" s="4">
        <v>148.62299999999999</v>
      </c>
      <c r="AQ367" s="10">
        <v>1</v>
      </c>
      <c r="AR367" t="s">
        <v>579</v>
      </c>
    </row>
    <row r="368" spans="1:44" x14ac:dyDescent="0.2">
      <c r="A368">
        <v>367</v>
      </c>
      <c r="B368" t="s">
        <v>499</v>
      </c>
      <c r="C368" t="s">
        <v>184</v>
      </c>
      <c r="D368" t="s">
        <v>448</v>
      </c>
      <c r="E368">
        <v>1</v>
      </c>
      <c r="H368" t="s">
        <v>31</v>
      </c>
      <c r="I368" t="s">
        <v>512</v>
      </c>
      <c r="J368" t="s">
        <v>233</v>
      </c>
      <c r="K368" t="s">
        <v>234</v>
      </c>
      <c r="L368" s="3">
        <v>-15.68328958490838</v>
      </c>
      <c r="R368" s="3">
        <v>13.585993327982855</v>
      </c>
      <c r="AA368" t="s">
        <v>497</v>
      </c>
      <c r="AB368">
        <v>2014</v>
      </c>
      <c r="AC368">
        <v>2014</v>
      </c>
      <c r="AD368" t="s">
        <v>498</v>
      </c>
      <c r="AF368" t="s">
        <v>158</v>
      </c>
      <c r="AG368">
        <v>8</v>
      </c>
      <c r="AH368">
        <v>10</v>
      </c>
      <c r="AI368">
        <v>-125</v>
      </c>
      <c r="AJ368">
        <v>-115</v>
      </c>
      <c r="AK368" t="s">
        <v>197</v>
      </c>
      <c r="AL368" s="4">
        <v>149.03955999999999</v>
      </c>
      <c r="AQ368" s="10">
        <v>43</v>
      </c>
      <c r="AR368" t="s">
        <v>579</v>
      </c>
    </row>
    <row r="369" spans="1:44" x14ac:dyDescent="0.2">
      <c r="A369">
        <v>368</v>
      </c>
      <c r="B369" t="s">
        <v>499</v>
      </c>
      <c r="C369" t="s">
        <v>184</v>
      </c>
      <c r="D369" t="s">
        <v>448</v>
      </c>
      <c r="E369">
        <v>1</v>
      </c>
      <c r="H369" t="s">
        <v>31</v>
      </c>
      <c r="I369" t="s">
        <v>512</v>
      </c>
      <c r="J369" t="s">
        <v>233</v>
      </c>
      <c r="K369" t="s">
        <v>234</v>
      </c>
      <c r="L369" s="3">
        <v>-16.413141398421203</v>
      </c>
      <c r="R369" s="3">
        <v>16.000705577759337</v>
      </c>
      <c r="AA369" t="s">
        <v>497</v>
      </c>
      <c r="AB369">
        <v>2014</v>
      </c>
      <c r="AC369">
        <v>2014</v>
      </c>
      <c r="AD369" t="s">
        <v>498</v>
      </c>
      <c r="AF369" t="s">
        <v>158</v>
      </c>
      <c r="AG369">
        <v>8</v>
      </c>
      <c r="AH369">
        <v>10</v>
      </c>
      <c r="AI369">
        <v>-125</v>
      </c>
      <c r="AJ369">
        <v>-115</v>
      </c>
      <c r="AK369" t="s">
        <v>197</v>
      </c>
      <c r="AL369" s="4">
        <v>150.70580000000001</v>
      </c>
      <c r="AQ369" s="10">
        <v>13</v>
      </c>
      <c r="AR369" t="s">
        <v>579</v>
      </c>
    </row>
    <row r="370" spans="1:44" x14ac:dyDescent="0.2">
      <c r="A370">
        <v>369</v>
      </c>
      <c r="B370" t="s">
        <v>499</v>
      </c>
      <c r="C370" t="s">
        <v>184</v>
      </c>
      <c r="D370" t="s">
        <v>448</v>
      </c>
      <c r="E370">
        <v>1</v>
      </c>
      <c r="H370" t="s">
        <v>31</v>
      </c>
      <c r="I370" t="s">
        <v>512</v>
      </c>
      <c r="J370" t="s">
        <v>233</v>
      </c>
      <c r="K370" t="s">
        <v>234</v>
      </c>
      <c r="L370" s="3">
        <v>-15.435768175399019</v>
      </c>
      <c r="R370" s="3">
        <v>14.9868712317136</v>
      </c>
      <c r="AA370" t="s">
        <v>497</v>
      </c>
      <c r="AB370">
        <v>2014</v>
      </c>
      <c r="AC370">
        <v>2014</v>
      </c>
      <c r="AD370" t="s">
        <v>498</v>
      </c>
      <c r="AF370" t="s">
        <v>158</v>
      </c>
      <c r="AG370">
        <v>8</v>
      </c>
      <c r="AH370">
        <v>10</v>
      </c>
      <c r="AI370">
        <v>-125</v>
      </c>
      <c r="AJ370">
        <v>-115</v>
      </c>
      <c r="AK370" t="s">
        <v>197</v>
      </c>
      <c r="AL370" s="4">
        <v>154.87139999999999</v>
      </c>
      <c r="AQ370" s="10">
        <v>26</v>
      </c>
      <c r="AR370" t="s">
        <v>579</v>
      </c>
    </row>
    <row r="371" spans="1:44" x14ac:dyDescent="0.2">
      <c r="A371">
        <v>370</v>
      </c>
      <c r="B371" t="s">
        <v>499</v>
      </c>
      <c r="C371" t="s">
        <v>184</v>
      </c>
      <c r="D371" t="s">
        <v>448</v>
      </c>
      <c r="E371">
        <v>1</v>
      </c>
      <c r="H371" t="s">
        <v>31</v>
      </c>
      <c r="I371" t="s">
        <v>512</v>
      </c>
      <c r="J371" t="s">
        <v>233</v>
      </c>
      <c r="K371" t="s">
        <v>234</v>
      </c>
      <c r="L371" s="3">
        <v>-16.421425532521717</v>
      </c>
      <c r="R371" s="3">
        <v>16.064181691695982</v>
      </c>
      <c r="AA371" t="s">
        <v>497</v>
      </c>
      <c r="AB371">
        <v>2014</v>
      </c>
      <c r="AC371">
        <v>2014</v>
      </c>
      <c r="AD371" t="s">
        <v>498</v>
      </c>
      <c r="AF371" t="s">
        <v>158</v>
      </c>
      <c r="AG371">
        <v>8</v>
      </c>
      <c r="AH371">
        <v>10</v>
      </c>
      <c r="AI371">
        <v>-125</v>
      </c>
      <c r="AJ371">
        <v>-115</v>
      </c>
      <c r="AK371" t="s">
        <v>197</v>
      </c>
      <c r="AL371" s="4">
        <v>161.1198</v>
      </c>
      <c r="AQ371" s="10">
        <v>46</v>
      </c>
      <c r="AR371" t="s">
        <v>579</v>
      </c>
    </row>
    <row r="372" spans="1:44" x14ac:dyDescent="0.2">
      <c r="A372">
        <v>371</v>
      </c>
      <c r="B372" t="s">
        <v>499</v>
      </c>
      <c r="C372" t="s">
        <v>184</v>
      </c>
      <c r="D372" t="s">
        <v>448</v>
      </c>
      <c r="E372">
        <v>1</v>
      </c>
      <c r="H372" t="s">
        <v>31</v>
      </c>
      <c r="I372" t="s">
        <v>512</v>
      </c>
      <c r="J372" t="s">
        <v>233</v>
      </c>
      <c r="K372" t="s">
        <v>234</v>
      </c>
      <c r="L372" s="3">
        <v>-16.720275326835427</v>
      </c>
      <c r="R372" s="3">
        <v>15.760311983704273</v>
      </c>
      <c r="AA372" t="s">
        <v>497</v>
      </c>
      <c r="AB372">
        <v>2014</v>
      </c>
      <c r="AC372">
        <v>2014</v>
      </c>
      <c r="AD372" t="s">
        <v>498</v>
      </c>
      <c r="AF372" t="s">
        <v>158</v>
      </c>
      <c r="AG372">
        <v>8</v>
      </c>
      <c r="AH372">
        <v>10</v>
      </c>
      <c r="AI372">
        <v>-125</v>
      </c>
      <c r="AJ372">
        <v>-115</v>
      </c>
      <c r="AK372" t="s">
        <v>197</v>
      </c>
      <c r="AL372" s="4">
        <v>163.20260000000002</v>
      </c>
      <c r="AQ372" s="10">
        <v>23</v>
      </c>
      <c r="AR372" t="s">
        <v>579</v>
      </c>
    </row>
    <row r="373" spans="1:44" x14ac:dyDescent="0.2">
      <c r="A373">
        <v>372</v>
      </c>
      <c r="B373" t="s">
        <v>499</v>
      </c>
      <c r="C373" t="s">
        <v>184</v>
      </c>
      <c r="D373" t="s">
        <v>448</v>
      </c>
      <c r="E373">
        <v>1</v>
      </c>
      <c r="H373" t="s">
        <v>31</v>
      </c>
      <c r="I373" t="s">
        <v>512</v>
      </c>
      <c r="J373" t="s">
        <v>233</v>
      </c>
      <c r="K373" t="s">
        <v>234</v>
      </c>
      <c r="L373" s="3">
        <v>-16.371543994261863</v>
      </c>
      <c r="R373" s="3">
        <v>16.201524372489743</v>
      </c>
      <c r="AA373" t="s">
        <v>497</v>
      </c>
      <c r="AB373">
        <v>2014</v>
      </c>
      <c r="AC373">
        <v>2014</v>
      </c>
      <c r="AD373" t="s">
        <v>498</v>
      </c>
      <c r="AF373" t="s">
        <v>158</v>
      </c>
      <c r="AG373">
        <v>8</v>
      </c>
      <c r="AH373">
        <v>10</v>
      </c>
      <c r="AI373">
        <v>-125</v>
      </c>
      <c r="AJ373">
        <v>-115</v>
      </c>
      <c r="AK373" t="s">
        <v>197</v>
      </c>
      <c r="AL373" s="4">
        <v>163.20260000000002</v>
      </c>
      <c r="AQ373" s="10">
        <v>51</v>
      </c>
      <c r="AR373" t="s">
        <v>579</v>
      </c>
    </row>
    <row r="374" spans="1:44" x14ac:dyDescent="0.2">
      <c r="A374">
        <v>373</v>
      </c>
      <c r="B374" t="s">
        <v>499</v>
      </c>
      <c r="C374" t="s">
        <v>184</v>
      </c>
      <c r="D374" t="s">
        <v>448</v>
      </c>
      <c r="E374">
        <v>1</v>
      </c>
      <c r="H374" t="s">
        <v>31</v>
      </c>
      <c r="I374" t="s">
        <v>512</v>
      </c>
      <c r="J374" t="s">
        <v>233</v>
      </c>
      <c r="K374" t="s">
        <v>234</v>
      </c>
      <c r="L374" s="3">
        <v>-16.173784849836746</v>
      </c>
      <c r="R374" s="3">
        <v>15.453657690256634</v>
      </c>
      <c r="AA374" t="s">
        <v>497</v>
      </c>
      <c r="AB374">
        <v>2014</v>
      </c>
      <c r="AC374">
        <v>2014</v>
      </c>
      <c r="AD374" t="s">
        <v>498</v>
      </c>
      <c r="AF374" t="s">
        <v>158</v>
      </c>
      <c r="AG374">
        <v>8</v>
      </c>
      <c r="AH374">
        <v>10</v>
      </c>
      <c r="AI374">
        <v>-125</v>
      </c>
      <c r="AJ374">
        <v>-115</v>
      </c>
      <c r="AK374" t="s">
        <v>197</v>
      </c>
      <c r="AL374" s="4">
        <v>167.3682</v>
      </c>
      <c r="AQ374" s="10">
        <v>2</v>
      </c>
      <c r="AR374" t="s">
        <v>579</v>
      </c>
    </row>
    <row r="375" spans="1:44" x14ac:dyDescent="0.2">
      <c r="A375">
        <v>374</v>
      </c>
      <c r="B375" t="s">
        <v>499</v>
      </c>
      <c r="C375" t="s">
        <v>66</v>
      </c>
      <c r="D375" t="s">
        <v>67</v>
      </c>
      <c r="E375">
        <v>1</v>
      </c>
      <c r="H375" t="s">
        <v>31</v>
      </c>
      <c r="I375" t="s">
        <v>512</v>
      </c>
      <c r="J375" t="s">
        <v>233</v>
      </c>
      <c r="K375" t="s">
        <v>234</v>
      </c>
      <c r="L375" s="3">
        <v>-17.444576310424697</v>
      </c>
      <c r="R375" s="3">
        <v>16.32032424185731</v>
      </c>
      <c r="AA375" t="s">
        <v>497</v>
      </c>
      <c r="AB375">
        <v>2014</v>
      </c>
      <c r="AC375">
        <v>2014</v>
      </c>
      <c r="AD375" t="s">
        <v>498</v>
      </c>
      <c r="AF375" t="s">
        <v>158</v>
      </c>
      <c r="AG375">
        <v>8</v>
      </c>
      <c r="AH375">
        <v>10</v>
      </c>
      <c r="AI375">
        <v>-125</v>
      </c>
      <c r="AJ375">
        <v>-115</v>
      </c>
      <c r="AK375" t="s">
        <v>197</v>
      </c>
      <c r="AL375" s="4">
        <v>143.84049999999999</v>
      </c>
      <c r="AQ375" s="10">
        <v>1</v>
      </c>
      <c r="AR375" t="s">
        <v>579</v>
      </c>
    </row>
    <row r="376" spans="1:44" x14ac:dyDescent="0.2">
      <c r="A376">
        <v>375</v>
      </c>
      <c r="B376" t="s">
        <v>499</v>
      </c>
      <c r="C376" t="s">
        <v>66</v>
      </c>
      <c r="D376" t="s">
        <v>67</v>
      </c>
      <c r="E376">
        <v>1</v>
      </c>
      <c r="H376" t="s">
        <v>31</v>
      </c>
      <c r="I376" t="s">
        <v>512</v>
      </c>
      <c r="J376" t="s">
        <v>233</v>
      </c>
      <c r="K376" t="s">
        <v>234</v>
      </c>
      <c r="L376" s="3">
        <v>-18.540259066860038</v>
      </c>
      <c r="R376" s="3">
        <v>14.482704792076795</v>
      </c>
      <c r="AA376" t="s">
        <v>497</v>
      </c>
      <c r="AB376">
        <v>2014</v>
      </c>
      <c r="AC376">
        <v>2014</v>
      </c>
      <c r="AD376" t="s">
        <v>498</v>
      </c>
      <c r="AF376" t="s">
        <v>158</v>
      </c>
      <c r="AG376">
        <v>8</v>
      </c>
      <c r="AH376">
        <v>10</v>
      </c>
      <c r="AI376">
        <v>-125</v>
      </c>
      <c r="AJ376">
        <v>-115</v>
      </c>
      <c r="AK376" t="s">
        <v>197</v>
      </c>
      <c r="AL376" s="4">
        <v>139.82230000000001</v>
      </c>
      <c r="AQ376" s="10">
        <v>2</v>
      </c>
      <c r="AR376" t="s">
        <v>579</v>
      </c>
    </row>
    <row r="377" spans="1:44" x14ac:dyDescent="0.2">
      <c r="A377">
        <v>376</v>
      </c>
      <c r="B377" t="s">
        <v>499</v>
      </c>
      <c r="C377" t="s">
        <v>66</v>
      </c>
      <c r="D377" t="s">
        <v>67</v>
      </c>
      <c r="E377">
        <v>1</v>
      </c>
      <c r="H377" t="s">
        <v>31</v>
      </c>
      <c r="I377" t="s">
        <v>512</v>
      </c>
      <c r="J377" t="s">
        <v>233</v>
      </c>
      <c r="K377" t="s">
        <v>234</v>
      </c>
      <c r="L377" s="3">
        <v>-18.108318625311771</v>
      </c>
      <c r="R377" s="3">
        <v>16.772501960636387</v>
      </c>
      <c r="AA377" t="s">
        <v>497</v>
      </c>
      <c r="AB377">
        <v>2014</v>
      </c>
      <c r="AC377">
        <v>2014</v>
      </c>
      <c r="AD377" t="s">
        <v>498</v>
      </c>
      <c r="AF377" t="s">
        <v>158</v>
      </c>
      <c r="AG377">
        <v>8</v>
      </c>
      <c r="AH377">
        <v>10</v>
      </c>
      <c r="AI377">
        <v>-125</v>
      </c>
      <c r="AJ377">
        <v>-115</v>
      </c>
      <c r="AK377" t="s">
        <v>197</v>
      </c>
      <c r="AL377" s="4">
        <v>130.44650000000001</v>
      </c>
      <c r="AQ377" s="10">
        <v>3</v>
      </c>
      <c r="AR377" t="s">
        <v>579</v>
      </c>
    </row>
    <row r="378" spans="1:44" x14ac:dyDescent="0.2">
      <c r="A378">
        <v>377</v>
      </c>
      <c r="B378" t="s">
        <v>499</v>
      </c>
      <c r="C378" t="s">
        <v>66</v>
      </c>
      <c r="D378" t="s">
        <v>67</v>
      </c>
      <c r="E378">
        <v>1</v>
      </c>
      <c r="H378" t="s">
        <v>31</v>
      </c>
      <c r="I378" t="s">
        <v>512</v>
      </c>
      <c r="J378" t="s">
        <v>233</v>
      </c>
      <c r="K378" t="s">
        <v>234</v>
      </c>
      <c r="L378" s="3">
        <v>-18.380887217818916</v>
      </c>
      <c r="R378" s="3">
        <v>16.336900644680181</v>
      </c>
      <c r="AA378" t="s">
        <v>497</v>
      </c>
      <c r="AB378">
        <v>2014</v>
      </c>
      <c r="AC378">
        <v>2014</v>
      </c>
      <c r="AD378" t="s">
        <v>498</v>
      </c>
      <c r="AF378" t="s">
        <v>158</v>
      </c>
      <c r="AG378">
        <v>8</v>
      </c>
      <c r="AH378">
        <v>10</v>
      </c>
      <c r="AI378">
        <v>-125</v>
      </c>
      <c r="AJ378">
        <v>-115</v>
      </c>
      <c r="AK378" t="s">
        <v>197</v>
      </c>
      <c r="AL378" s="4">
        <v>151.07326</v>
      </c>
      <c r="AQ378" s="10">
        <v>4</v>
      </c>
      <c r="AR378" t="s">
        <v>579</v>
      </c>
    </row>
    <row r="379" spans="1:44" x14ac:dyDescent="0.2">
      <c r="A379">
        <v>378</v>
      </c>
      <c r="B379" t="s">
        <v>499</v>
      </c>
      <c r="C379" t="s">
        <v>66</v>
      </c>
      <c r="D379" t="s">
        <v>67</v>
      </c>
      <c r="E379">
        <v>1</v>
      </c>
      <c r="H379" t="s">
        <v>31</v>
      </c>
      <c r="I379" t="s">
        <v>512</v>
      </c>
      <c r="J379" t="s">
        <v>233</v>
      </c>
      <c r="K379" t="s">
        <v>234</v>
      </c>
      <c r="L379" s="3">
        <v>-16.744809880575062</v>
      </c>
      <c r="R379" s="3">
        <v>16.457592504947709</v>
      </c>
      <c r="AA379" t="s">
        <v>497</v>
      </c>
      <c r="AB379">
        <v>2014</v>
      </c>
      <c r="AC379">
        <v>2014</v>
      </c>
      <c r="AD379" t="s">
        <v>498</v>
      </c>
      <c r="AF379" t="s">
        <v>158</v>
      </c>
      <c r="AG379">
        <v>8</v>
      </c>
      <c r="AH379">
        <v>10</v>
      </c>
      <c r="AI379">
        <v>-125</v>
      </c>
      <c r="AJ379">
        <v>-115</v>
      </c>
      <c r="AK379" t="s">
        <v>197</v>
      </c>
      <c r="AL379" s="4">
        <v>133.12530000000001</v>
      </c>
      <c r="AQ379" s="10">
        <v>5</v>
      </c>
      <c r="AR379" t="s">
        <v>579</v>
      </c>
    </row>
    <row r="380" spans="1:44" x14ac:dyDescent="0.2">
      <c r="A380">
        <v>379</v>
      </c>
      <c r="B380" t="s">
        <v>499</v>
      </c>
      <c r="C380" t="s">
        <v>66</v>
      </c>
      <c r="D380" t="s">
        <v>67</v>
      </c>
      <c r="E380">
        <v>1</v>
      </c>
      <c r="H380" t="s">
        <v>31</v>
      </c>
      <c r="I380" t="s">
        <v>512</v>
      </c>
      <c r="J380" t="s">
        <v>233</v>
      </c>
      <c r="K380" t="s">
        <v>234</v>
      </c>
      <c r="L380" s="3">
        <v>-17.996250729683201</v>
      </c>
      <c r="R380" s="3">
        <v>16.302674313797798</v>
      </c>
      <c r="AA380" t="s">
        <v>497</v>
      </c>
      <c r="AB380">
        <v>2014</v>
      </c>
      <c r="AC380">
        <v>2014</v>
      </c>
      <c r="AD380" t="s">
        <v>498</v>
      </c>
      <c r="AF380" t="s">
        <v>158</v>
      </c>
      <c r="AG380">
        <v>8</v>
      </c>
      <c r="AH380">
        <v>10</v>
      </c>
      <c r="AI380">
        <v>-125</v>
      </c>
      <c r="AJ380">
        <v>-115</v>
      </c>
      <c r="AK380" t="s">
        <v>197</v>
      </c>
      <c r="AL380" s="4">
        <v>138.4829</v>
      </c>
      <c r="AQ380" s="10">
        <v>6</v>
      </c>
      <c r="AR380" t="s">
        <v>579</v>
      </c>
    </row>
    <row r="381" spans="1:44" x14ac:dyDescent="0.2">
      <c r="A381">
        <v>380</v>
      </c>
      <c r="B381" t="s">
        <v>499</v>
      </c>
      <c r="C381" t="s">
        <v>66</v>
      </c>
      <c r="D381" t="s">
        <v>67</v>
      </c>
      <c r="E381">
        <v>1</v>
      </c>
      <c r="H381" t="s">
        <v>31</v>
      </c>
      <c r="I381" t="s">
        <v>512</v>
      </c>
      <c r="J381" t="s">
        <v>233</v>
      </c>
      <c r="K381" t="s">
        <v>234</v>
      </c>
      <c r="L381" s="3">
        <v>-17.516919016647826</v>
      </c>
      <c r="R381" s="3">
        <v>15.399101461753901</v>
      </c>
      <c r="AA381" t="s">
        <v>497</v>
      </c>
      <c r="AB381">
        <v>2014</v>
      </c>
      <c r="AC381">
        <v>2014</v>
      </c>
      <c r="AD381" t="s">
        <v>498</v>
      </c>
      <c r="AF381" t="s">
        <v>158</v>
      </c>
      <c r="AG381">
        <v>8</v>
      </c>
      <c r="AH381">
        <v>10</v>
      </c>
      <c r="AI381">
        <v>-125</v>
      </c>
      <c r="AJ381">
        <v>-115</v>
      </c>
      <c r="AK381" t="s">
        <v>197</v>
      </c>
      <c r="AL381" s="4">
        <v>151.87690000000001</v>
      </c>
      <c r="AQ381" s="10">
        <v>7</v>
      </c>
      <c r="AR381" t="s">
        <v>579</v>
      </c>
    </row>
    <row r="382" spans="1:44" x14ac:dyDescent="0.2">
      <c r="A382">
        <v>381</v>
      </c>
      <c r="B382" t="s">
        <v>499</v>
      </c>
      <c r="C382" t="s">
        <v>66</v>
      </c>
      <c r="D382" t="s">
        <v>67</v>
      </c>
      <c r="E382">
        <v>1</v>
      </c>
      <c r="H382" t="s">
        <v>31</v>
      </c>
      <c r="I382" t="s">
        <v>512</v>
      </c>
      <c r="J382" t="s">
        <v>233</v>
      </c>
      <c r="K382" t="s">
        <v>234</v>
      </c>
      <c r="L382" s="3">
        <v>-18.554500330988159</v>
      </c>
      <c r="R382" s="3">
        <v>15.348772258687816</v>
      </c>
      <c r="AA382" t="s">
        <v>497</v>
      </c>
      <c r="AB382">
        <v>2014</v>
      </c>
      <c r="AC382">
        <v>2014</v>
      </c>
      <c r="AD382" t="s">
        <v>498</v>
      </c>
      <c r="AF382" t="s">
        <v>158</v>
      </c>
      <c r="AG382">
        <v>8</v>
      </c>
      <c r="AH382">
        <v>10</v>
      </c>
      <c r="AI382">
        <v>-125</v>
      </c>
      <c r="AJ382">
        <v>-115</v>
      </c>
      <c r="AK382" t="s">
        <v>197</v>
      </c>
      <c r="AL382" s="4">
        <v>145.98354</v>
      </c>
      <c r="AQ382" s="10">
        <v>8</v>
      </c>
      <c r="AR382" t="s">
        <v>579</v>
      </c>
    </row>
    <row r="383" spans="1:44" x14ac:dyDescent="0.2">
      <c r="A383">
        <v>382</v>
      </c>
      <c r="B383" t="s">
        <v>499</v>
      </c>
      <c r="C383" t="s">
        <v>66</v>
      </c>
      <c r="D383" t="s">
        <v>67</v>
      </c>
      <c r="E383">
        <v>1</v>
      </c>
      <c r="H383" t="s">
        <v>31</v>
      </c>
      <c r="I383" t="s">
        <v>512</v>
      </c>
      <c r="J383" t="s">
        <v>233</v>
      </c>
      <c r="K383" t="s">
        <v>234</v>
      </c>
      <c r="L383" s="3">
        <v>-17.448352501725566</v>
      </c>
      <c r="R383" s="3">
        <v>17.159306610294518</v>
      </c>
      <c r="AA383" t="s">
        <v>497</v>
      </c>
      <c r="AB383">
        <v>2014</v>
      </c>
      <c r="AC383">
        <v>2014</v>
      </c>
      <c r="AD383" t="s">
        <v>498</v>
      </c>
      <c r="AF383" t="s">
        <v>158</v>
      </c>
      <c r="AG383">
        <v>8</v>
      </c>
      <c r="AH383">
        <v>10</v>
      </c>
      <c r="AI383">
        <v>-125</v>
      </c>
      <c r="AJ383">
        <v>-115</v>
      </c>
      <c r="AK383" t="s">
        <v>197</v>
      </c>
      <c r="AL383" s="4">
        <v>152.68053999999998</v>
      </c>
      <c r="AQ383" s="10">
        <v>9</v>
      </c>
      <c r="AR383" t="s">
        <v>579</v>
      </c>
    </row>
    <row r="384" spans="1:44" x14ac:dyDescent="0.2">
      <c r="A384">
        <v>383</v>
      </c>
      <c r="B384" t="s">
        <v>499</v>
      </c>
      <c r="C384" t="s">
        <v>66</v>
      </c>
      <c r="D384" t="s">
        <v>67</v>
      </c>
      <c r="E384">
        <v>1</v>
      </c>
      <c r="H384" t="s">
        <v>31</v>
      </c>
      <c r="I384" t="s">
        <v>512</v>
      </c>
      <c r="J384" t="s">
        <v>233</v>
      </c>
      <c r="K384" t="s">
        <v>234</v>
      </c>
      <c r="L384" s="3">
        <v>-17.851437103761096</v>
      </c>
      <c r="R384" s="3">
        <v>16.811968907324115</v>
      </c>
      <c r="AA384" t="s">
        <v>497</v>
      </c>
      <c r="AB384">
        <v>2014</v>
      </c>
      <c r="AC384">
        <v>2014</v>
      </c>
      <c r="AD384" t="s">
        <v>498</v>
      </c>
      <c r="AF384" t="s">
        <v>158</v>
      </c>
      <c r="AG384">
        <v>8</v>
      </c>
      <c r="AH384">
        <v>10</v>
      </c>
      <c r="AI384">
        <v>-125</v>
      </c>
      <c r="AJ384">
        <v>-115</v>
      </c>
      <c r="AK384" t="s">
        <v>197</v>
      </c>
      <c r="AL384" s="4">
        <v>141.1617</v>
      </c>
      <c r="AQ384" s="10">
        <v>10</v>
      </c>
      <c r="AR384" t="s">
        <v>579</v>
      </c>
    </row>
    <row r="385" spans="1:44" x14ac:dyDescent="0.2">
      <c r="A385">
        <v>384</v>
      </c>
      <c r="B385" t="s">
        <v>499</v>
      </c>
      <c r="C385" t="s">
        <v>66</v>
      </c>
      <c r="D385" t="s">
        <v>67</v>
      </c>
      <c r="E385">
        <v>1</v>
      </c>
      <c r="H385" t="s">
        <v>31</v>
      </c>
      <c r="I385" t="s">
        <v>512</v>
      </c>
      <c r="J385" t="s">
        <v>233</v>
      </c>
      <c r="K385" t="s">
        <v>234</v>
      </c>
      <c r="L385" s="3">
        <v>-18.509788794108925</v>
      </c>
      <c r="R385" s="3">
        <v>14.857906009110287</v>
      </c>
      <c r="AA385" t="s">
        <v>497</v>
      </c>
      <c r="AB385">
        <v>2014</v>
      </c>
      <c r="AC385">
        <v>2014</v>
      </c>
      <c r="AD385" t="s">
        <v>498</v>
      </c>
      <c r="AF385" t="s">
        <v>158</v>
      </c>
      <c r="AG385">
        <v>8</v>
      </c>
      <c r="AH385">
        <v>10</v>
      </c>
      <c r="AI385">
        <v>-125</v>
      </c>
      <c r="AJ385">
        <v>-115</v>
      </c>
      <c r="AK385" t="s">
        <v>197</v>
      </c>
      <c r="AL385" s="4">
        <v>133.12530000000001</v>
      </c>
      <c r="AQ385" s="10">
        <v>11</v>
      </c>
      <c r="AR385" t="s">
        <v>579</v>
      </c>
    </row>
    <row r="386" spans="1:44" x14ac:dyDescent="0.2">
      <c r="A386">
        <v>385</v>
      </c>
      <c r="B386" t="s">
        <v>499</v>
      </c>
      <c r="C386" t="s">
        <v>66</v>
      </c>
      <c r="D386" t="s">
        <v>67</v>
      </c>
      <c r="E386">
        <v>1</v>
      </c>
      <c r="H386" t="s">
        <v>31</v>
      </c>
      <c r="I386" t="s">
        <v>512</v>
      </c>
      <c r="J386" t="s">
        <v>233</v>
      </c>
      <c r="K386" t="s">
        <v>234</v>
      </c>
      <c r="L386" s="3">
        <v>-17.488904102063515</v>
      </c>
      <c r="R386" s="3">
        <v>16.571317184179211</v>
      </c>
      <c r="AA386" t="s">
        <v>497</v>
      </c>
      <c r="AB386">
        <v>2014</v>
      </c>
      <c r="AC386">
        <v>2014</v>
      </c>
      <c r="AD386" t="s">
        <v>498</v>
      </c>
      <c r="AF386" t="s">
        <v>158</v>
      </c>
      <c r="AG386">
        <v>8</v>
      </c>
      <c r="AH386">
        <v>10</v>
      </c>
      <c r="AI386">
        <v>-125</v>
      </c>
      <c r="AJ386">
        <v>-115</v>
      </c>
      <c r="AK386" t="s">
        <v>197</v>
      </c>
      <c r="AL386" s="4">
        <v>135.80410000000001</v>
      </c>
      <c r="AQ386" s="10">
        <v>12</v>
      </c>
      <c r="AR386" t="s">
        <v>579</v>
      </c>
    </row>
    <row r="387" spans="1:44" x14ac:dyDescent="0.2">
      <c r="A387">
        <v>386</v>
      </c>
      <c r="B387" t="s">
        <v>499</v>
      </c>
      <c r="C387" t="s">
        <v>66</v>
      </c>
      <c r="D387" t="s">
        <v>67</v>
      </c>
      <c r="E387">
        <v>1</v>
      </c>
      <c r="H387" t="s">
        <v>31</v>
      </c>
      <c r="I387" t="s">
        <v>512</v>
      </c>
      <c r="J387" t="s">
        <v>233</v>
      </c>
      <c r="K387" t="s">
        <v>234</v>
      </c>
      <c r="L387" s="3">
        <v>-17.476887132331544</v>
      </c>
      <c r="R387" s="3">
        <v>16.186142516922729</v>
      </c>
      <c r="AA387" t="s">
        <v>497</v>
      </c>
      <c r="AB387">
        <v>2014</v>
      </c>
      <c r="AC387">
        <v>2014</v>
      </c>
      <c r="AD387" t="s">
        <v>498</v>
      </c>
      <c r="AF387" t="s">
        <v>158</v>
      </c>
      <c r="AG387">
        <v>8</v>
      </c>
      <c r="AH387">
        <v>10</v>
      </c>
      <c r="AI387">
        <v>-125</v>
      </c>
      <c r="AJ387">
        <v>-115</v>
      </c>
      <c r="AK387" t="s">
        <v>197</v>
      </c>
      <c r="AL387" s="4">
        <v>149.19810000000001</v>
      </c>
      <c r="AQ387" s="10">
        <v>13</v>
      </c>
      <c r="AR387" t="s">
        <v>579</v>
      </c>
    </row>
    <row r="388" spans="1:44" x14ac:dyDescent="0.2">
      <c r="A388">
        <v>387</v>
      </c>
      <c r="B388" t="s">
        <v>499</v>
      </c>
      <c r="C388" t="s">
        <v>66</v>
      </c>
      <c r="D388" t="s">
        <v>67</v>
      </c>
      <c r="E388">
        <v>1</v>
      </c>
      <c r="H388" t="s">
        <v>31</v>
      </c>
      <c r="I388" t="s">
        <v>512</v>
      </c>
      <c r="J388" t="s">
        <v>233</v>
      </c>
      <c r="K388" t="s">
        <v>234</v>
      </c>
      <c r="L388" s="3">
        <v>-17.646685907205089</v>
      </c>
      <c r="R388" s="3">
        <v>16.717945369391586</v>
      </c>
      <c r="AA388" t="s">
        <v>497</v>
      </c>
      <c r="AB388">
        <v>2014</v>
      </c>
      <c r="AC388">
        <v>2014</v>
      </c>
      <c r="AD388" t="s">
        <v>498</v>
      </c>
      <c r="AF388" t="s">
        <v>158</v>
      </c>
      <c r="AG388">
        <v>8</v>
      </c>
      <c r="AH388">
        <v>10</v>
      </c>
      <c r="AI388">
        <v>-125</v>
      </c>
      <c r="AJ388">
        <v>-115</v>
      </c>
      <c r="AK388" t="s">
        <v>197</v>
      </c>
      <c r="AL388" s="4">
        <v>141.1617</v>
      </c>
      <c r="AQ388" s="10">
        <v>14</v>
      </c>
      <c r="AR388" t="s">
        <v>579</v>
      </c>
    </row>
    <row r="389" spans="1:44" x14ac:dyDescent="0.2">
      <c r="A389">
        <v>388</v>
      </c>
      <c r="B389" t="s">
        <v>499</v>
      </c>
      <c r="C389" t="s">
        <v>66</v>
      </c>
      <c r="D389" t="s">
        <v>67</v>
      </c>
      <c r="E389">
        <v>1</v>
      </c>
      <c r="H389" t="s">
        <v>31</v>
      </c>
      <c r="I389" t="s">
        <v>512</v>
      </c>
      <c r="J389" t="s">
        <v>233</v>
      </c>
      <c r="K389" t="s">
        <v>234</v>
      </c>
      <c r="L389" s="3">
        <v>-18.705725136583272</v>
      </c>
      <c r="R389" s="3">
        <v>16.058396195547935</v>
      </c>
      <c r="AA389" t="s">
        <v>497</v>
      </c>
      <c r="AB389">
        <v>2014</v>
      </c>
      <c r="AC389">
        <v>2014</v>
      </c>
      <c r="AD389" t="s">
        <v>498</v>
      </c>
      <c r="AF389" t="s">
        <v>158</v>
      </c>
      <c r="AG389">
        <v>8</v>
      </c>
      <c r="AH389">
        <v>10</v>
      </c>
      <c r="AI389">
        <v>-125</v>
      </c>
      <c r="AJ389">
        <v>-115</v>
      </c>
      <c r="AK389" t="s">
        <v>197</v>
      </c>
      <c r="AL389" s="4">
        <v>146.51929999999999</v>
      </c>
      <c r="AQ389" s="10">
        <v>15</v>
      </c>
      <c r="AR389" t="s">
        <v>579</v>
      </c>
    </row>
    <row r="390" spans="1:44" x14ac:dyDescent="0.2">
      <c r="A390">
        <v>389</v>
      </c>
      <c r="B390" t="s">
        <v>499</v>
      </c>
      <c r="C390" t="s">
        <v>66</v>
      </c>
      <c r="D390" t="s">
        <v>67</v>
      </c>
      <c r="E390">
        <v>1</v>
      </c>
      <c r="H390" t="s">
        <v>31</v>
      </c>
      <c r="I390" t="s">
        <v>512</v>
      </c>
      <c r="J390" t="s">
        <v>233</v>
      </c>
      <c r="K390" t="s">
        <v>234</v>
      </c>
      <c r="L390" s="3">
        <v>-17.886452481119314</v>
      </c>
      <c r="R390" s="3">
        <v>16.52743811476444</v>
      </c>
      <c r="AA390" t="s">
        <v>497</v>
      </c>
      <c r="AB390">
        <v>2014</v>
      </c>
      <c r="AC390">
        <v>2014</v>
      </c>
      <c r="AD390" t="s">
        <v>498</v>
      </c>
      <c r="AF390" t="s">
        <v>158</v>
      </c>
      <c r="AG390">
        <v>8</v>
      </c>
      <c r="AH390">
        <v>10</v>
      </c>
      <c r="AI390">
        <v>-125</v>
      </c>
      <c r="AJ390">
        <v>-115</v>
      </c>
      <c r="AK390" t="s">
        <v>197</v>
      </c>
      <c r="AL390" s="4">
        <v>130.44650000000001</v>
      </c>
      <c r="AQ390" s="10">
        <v>16</v>
      </c>
      <c r="AR390" t="s">
        <v>579</v>
      </c>
    </row>
    <row r="391" spans="1:44" x14ac:dyDescent="0.2">
      <c r="A391">
        <v>390</v>
      </c>
      <c r="B391" t="s">
        <v>499</v>
      </c>
      <c r="C391" t="s">
        <v>66</v>
      </c>
      <c r="D391" t="s">
        <v>67</v>
      </c>
      <c r="E391">
        <v>1</v>
      </c>
      <c r="H391" t="s">
        <v>31</v>
      </c>
      <c r="I391" t="s">
        <v>512</v>
      </c>
      <c r="J391" t="s">
        <v>233</v>
      </c>
      <c r="K391" t="s">
        <v>234</v>
      </c>
      <c r="L391" s="3">
        <v>-17.823831811368688</v>
      </c>
      <c r="R391" s="3">
        <v>17.64459320703423</v>
      </c>
      <c r="AA391" t="s">
        <v>497</v>
      </c>
      <c r="AB391">
        <v>2014</v>
      </c>
      <c r="AC391">
        <v>2014</v>
      </c>
      <c r="AD391" t="s">
        <v>498</v>
      </c>
      <c r="AF391" t="s">
        <v>158</v>
      </c>
      <c r="AG391">
        <v>8</v>
      </c>
      <c r="AH391">
        <v>10</v>
      </c>
      <c r="AI391">
        <v>-125</v>
      </c>
      <c r="AJ391">
        <v>-115</v>
      </c>
      <c r="AK391" t="s">
        <v>197</v>
      </c>
      <c r="AL391" s="4">
        <v>138.4829</v>
      </c>
      <c r="AQ391" s="10">
        <v>17</v>
      </c>
      <c r="AR391" t="s">
        <v>579</v>
      </c>
    </row>
    <row r="392" spans="1:44" x14ac:dyDescent="0.2">
      <c r="A392">
        <v>391</v>
      </c>
      <c r="B392" t="s">
        <v>499</v>
      </c>
      <c r="C392" t="s">
        <v>66</v>
      </c>
      <c r="D392" t="s">
        <v>67</v>
      </c>
      <c r="E392">
        <v>1</v>
      </c>
      <c r="H392" t="s">
        <v>31</v>
      </c>
      <c r="I392" t="s">
        <v>512</v>
      </c>
      <c r="J392" t="s">
        <v>233</v>
      </c>
      <c r="K392" t="s">
        <v>234</v>
      </c>
      <c r="L392" s="3">
        <v>-18.368447046123112</v>
      </c>
      <c r="R392" s="3">
        <v>15.619173499971502</v>
      </c>
      <c r="AA392" t="s">
        <v>497</v>
      </c>
      <c r="AB392">
        <v>2014</v>
      </c>
      <c r="AC392">
        <v>2014</v>
      </c>
      <c r="AD392" t="s">
        <v>498</v>
      </c>
      <c r="AF392" t="s">
        <v>158</v>
      </c>
      <c r="AG392">
        <v>8</v>
      </c>
      <c r="AH392">
        <v>10</v>
      </c>
      <c r="AI392">
        <v>-125</v>
      </c>
      <c r="AJ392">
        <v>-115</v>
      </c>
      <c r="AK392" t="s">
        <v>197</v>
      </c>
      <c r="AL392" s="4">
        <v>143.84049999999999</v>
      </c>
      <c r="AQ392" s="10">
        <v>18</v>
      </c>
      <c r="AR392" t="s">
        <v>579</v>
      </c>
    </row>
    <row r="393" spans="1:44" x14ac:dyDescent="0.2">
      <c r="A393">
        <v>392</v>
      </c>
      <c r="B393" t="s">
        <v>499</v>
      </c>
      <c r="C393" t="s">
        <v>66</v>
      </c>
      <c r="D393" t="s">
        <v>67</v>
      </c>
      <c r="E393">
        <v>1</v>
      </c>
      <c r="H393" t="s">
        <v>31</v>
      </c>
      <c r="I393" t="s">
        <v>512</v>
      </c>
      <c r="J393" t="s">
        <v>233</v>
      </c>
      <c r="K393" t="s">
        <v>234</v>
      </c>
      <c r="L393" s="3">
        <v>-18.705771472912843</v>
      </c>
      <c r="R393" s="3">
        <v>12.997594136900922</v>
      </c>
      <c r="AA393" t="s">
        <v>497</v>
      </c>
      <c r="AB393">
        <v>2014</v>
      </c>
      <c r="AC393">
        <v>2014</v>
      </c>
      <c r="AD393" t="s">
        <v>498</v>
      </c>
      <c r="AF393" t="s">
        <v>158</v>
      </c>
      <c r="AG393">
        <v>8</v>
      </c>
      <c r="AH393">
        <v>10</v>
      </c>
      <c r="AI393">
        <v>-125</v>
      </c>
      <c r="AJ393">
        <v>-115</v>
      </c>
      <c r="AK393" t="s">
        <v>197</v>
      </c>
      <c r="AL393" s="4">
        <v>181.34369999999998</v>
      </c>
      <c r="AQ393" s="10">
        <v>21</v>
      </c>
      <c r="AR393" t="s">
        <v>579</v>
      </c>
    </row>
    <row r="394" spans="1:44" x14ac:dyDescent="0.2">
      <c r="A394">
        <v>393</v>
      </c>
      <c r="B394" t="s">
        <v>499</v>
      </c>
      <c r="C394" t="s">
        <v>66</v>
      </c>
      <c r="D394" t="s">
        <v>67</v>
      </c>
      <c r="E394">
        <v>1</v>
      </c>
      <c r="H394" t="s">
        <v>31</v>
      </c>
      <c r="I394" t="s">
        <v>512</v>
      </c>
      <c r="J394" t="s">
        <v>233</v>
      </c>
      <c r="K394" t="s">
        <v>234</v>
      </c>
      <c r="L394" s="3">
        <v>-18.773032692613189</v>
      </c>
      <c r="R394" s="3">
        <v>11.855405788027117</v>
      </c>
      <c r="AA394" t="s">
        <v>497</v>
      </c>
      <c r="AB394">
        <v>2014</v>
      </c>
      <c r="AC394">
        <v>2014</v>
      </c>
      <c r="AD394" t="s">
        <v>498</v>
      </c>
      <c r="AF394" t="s">
        <v>158</v>
      </c>
      <c r="AG394">
        <v>8</v>
      </c>
      <c r="AH394">
        <v>10</v>
      </c>
      <c r="AI394">
        <v>-125</v>
      </c>
      <c r="AJ394">
        <v>-115</v>
      </c>
      <c r="AK394" t="s">
        <v>197</v>
      </c>
      <c r="AL394" s="4">
        <v>165.27090000000001</v>
      </c>
      <c r="AQ394" s="10">
        <v>22</v>
      </c>
      <c r="AR394" t="s">
        <v>579</v>
      </c>
    </row>
    <row r="395" spans="1:44" x14ac:dyDescent="0.2">
      <c r="A395">
        <v>394</v>
      </c>
      <c r="B395" t="s">
        <v>499</v>
      </c>
      <c r="C395" t="s">
        <v>66</v>
      </c>
      <c r="D395" t="s">
        <v>67</v>
      </c>
      <c r="E395">
        <v>1</v>
      </c>
      <c r="H395" t="s">
        <v>31</v>
      </c>
      <c r="I395" t="s">
        <v>512</v>
      </c>
      <c r="J395" t="s">
        <v>233</v>
      </c>
      <c r="K395" t="s">
        <v>234</v>
      </c>
      <c r="L395" s="3">
        <v>-16.546637960624111</v>
      </c>
      <c r="R395" s="3">
        <v>17.142750918655796</v>
      </c>
      <c r="AA395" t="s">
        <v>497</v>
      </c>
      <c r="AB395">
        <v>2014</v>
      </c>
      <c r="AC395">
        <v>2014</v>
      </c>
      <c r="AD395" t="s">
        <v>498</v>
      </c>
      <c r="AF395" t="s">
        <v>158</v>
      </c>
      <c r="AG395">
        <v>8</v>
      </c>
      <c r="AH395">
        <v>10</v>
      </c>
      <c r="AI395">
        <v>-125</v>
      </c>
      <c r="AJ395">
        <v>-115</v>
      </c>
      <c r="AK395" t="s">
        <v>197</v>
      </c>
      <c r="AL395" s="4">
        <v>205.4529</v>
      </c>
      <c r="AQ395" s="10">
        <v>23</v>
      </c>
      <c r="AR395" t="s">
        <v>579</v>
      </c>
    </row>
    <row r="396" spans="1:44" x14ac:dyDescent="0.2">
      <c r="A396">
        <v>395</v>
      </c>
      <c r="B396" t="s">
        <v>499</v>
      </c>
      <c r="C396" t="s">
        <v>66</v>
      </c>
      <c r="D396" t="s">
        <v>67</v>
      </c>
      <c r="E396">
        <v>1</v>
      </c>
      <c r="H396" t="s">
        <v>31</v>
      </c>
      <c r="I396" t="s">
        <v>512</v>
      </c>
      <c r="J396" t="s">
        <v>233</v>
      </c>
      <c r="K396" t="s">
        <v>234</v>
      </c>
      <c r="L396" s="3">
        <v>-16.427906581447097</v>
      </c>
      <c r="R396" s="3">
        <v>16.733952741986631</v>
      </c>
      <c r="AA396" t="s">
        <v>497</v>
      </c>
      <c r="AB396">
        <v>2014</v>
      </c>
      <c r="AC396">
        <v>2014</v>
      </c>
      <c r="AD396" t="s">
        <v>498</v>
      </c>
      <c r="AF396" t="s">
        <v>158</v>
      </c>
      <c r="AG396">
        <v>8</v>
      </c>
      <c r="AH396">
        <v>10</v>
      </c>
      <c r="AI396">
        <v>-125</v>
      </c>
      <c r="AJ396">
        <v>-115</v>
      </c>
      <c r="AK396" t="s">
        <v>197</v>
      </c>
      <c r="AL396" s="4">
        <v>192.05889999999999</v>
      </c>
      <c r="AQ396" s="10">
        <v>24</v>
      </c>
      <c r="AR396" t="s">
        <v>579</v>
      </c>
    </row>
    <row r="397" spans="1:44" x14ac:dyDescent="0.2">
      <c r="A397">
        <v>396</v>
      </c>
      <c r="B397" t="s">
        <v>499</v>
      </c>
      <c r="C397" t="s">
        <v>66</v>
      </c>
      <c r="D397" t="s">
        <v>67</v>
      </c>
      <c r="E397">
        <v>1</v>
      </c>
      <c r="H397" t="s">
        <v>31</v>
      </c>
      <c r="I397" t="s">
        <v>512</v>
      </c>
      <c r="J397" t="s">
        <v>233</v>
      </c>
      <c r="K397" t="s">
        <v>234</v>
      </c>
      <c r="L397" s="3">
        <v>-16.979112539907408</v>
      </c>
      <c r="R397" s="3">
        <v>16.49883217503724</v>
      </c>
      <c r="AA397" t="s">
        <v>497</v>
      </c>
      <c r="AB397">
        <v>2014</v>
      </c>
      <c r="AC397">
        <v>2014</v>
      </c>
      <c r="AD397" t="s">
        <v>498</v>
      </c>
      <c r="AF397" t="s">
        <v>158</v>
      </c>
      <c r="AG397">
        <v>8</v>
      </c>
      <c r="AH397">
        <v>10</v>
      </c>
      <c r="AI397">
        <v>-125</v>
      </c>
      <c r="AJ397">
        <v>-115</v>
      </c>
      <c r="AK397" t="s">
        <v>197</v>
      </c>
      <c r="AL397" s="4">
        <v>170.6285</v>
      </c>
      <c r="AQ397" s="10">
        <v>25</v>
      </c>
      <c r="AR397" t="s">
        <v>579</v>
      </c>
    </row>
    <row r="398" spans="1:44" x14ac:dyDescent="0.2">
      <c r="A398">
        <v>397</v>
      </c>
      <c r="B398" t="s">
        <v>499</v>
      </c>
      <c r="C398" t="s">
        <v>66</v>
      </c>
      <c r="D398" t="s">
        <v>67</v>
      </c>
      <c r="E398">
        <v>1</v>
      </c>
      <c r="H398" t="s">
        <v>31</v>
      </c>
      <c r="I398" t="s">
        <v>512</v>
      </c>
      <c r="J398" t="s">
        <v>233</v>
      </c>
      <c r="K398" t="s">
        <v>234</v>
      </c>
      <c r="L398" s="3">
        <v>-16.674951059454315</v>
      </c>
      <c r="R398" s="3">
        <v>17.185263480771486</v>
      </c>
      <c r="AA398" t="s">
        <v>497</v>
      </c>
      <c r="AB398">
        <v>2014</v>
      </c>
      <c r="AC398">
        <v>2014</v>
      </c>
      <c r="AD398" t="s">
        <v>498</v>
      </c>
      <c r="AF398" t="s">
        <v>158</v>
      </c>
      <c r="AG398">
        <v>8</v>
      </c>
      <c r="AH398">
        <v>10</v>
      </c>
      <c r="AI398">
        <v>-125</v>
      </c>
      <c r="AJ398">
        <v>-115</v>
      </c>
      <c r="AK398" t="s">
        <v>197</v>
      </c>
      <c r="AL398" s="4">
        <v>175.98609999999999</v>
      </c>
      <c r="AQ398" s="10">
        <v>26</v>
      </c>
      <c r="AR398" t="s">
        <v>579</v>
      </c>
    </row>
    <row r="399" spans="1:44" x14ac:dyDescent="0.2">
      <c r="A399">
        <v>398</v>
      </c>
      <c r="B399" t="s">
        <v>499</v>
      </c>
      <c r="C399" t="s">
        <v>66</v>
      </c>
      <c r="D399" t="s">
        <v>67</v>
      </c>
      <c r="E399">
        <v>1</v>
      </c>
      <c r="H399" t="s">
        <v>31</v>
      </c>
      <c r="I399" t="s">
        <v>512</v>
      </c>
      <c r="J399" t="s">
        <v>233</v>
      </c>
      <c r="K399" t="s">
        <v>234</v>
      </c>
      <c r="L399" s="3">
        <v>-17.112076327963933</v>
      </c>
      <c r="R399" s="3">
        <v>17.770187289954997</v>
      </c>
      <c r="AA399" t="s">
        <v>497</v>
      </c>
      <c r="AB399">
        <v>2014</v>
      </c>
      <c r="AC399">
        <v>2014</v>
      </c>
      <c r="AD399" t="s">
        <v>498</v>
      </c>
      <c r="AF399" t="s">
        <v>158</v>
      </c>
      <c r="AG399">
        <v>8</v>
      </c>
      <c r="AH399">
        <v>10</v>
      </c>
      <c r="AI399">
        <v>-125</v>
      </c>
      <c r="AJ399">
        <v>-115</v>
      </c>
      <c r="AK399" t="s">
        <v>197</v>
      </c>
      <c r="AL399" s="4">
        <v>194.73769999999999</v>
      </c>
      <c r="AQ399" s="10">
        <v>27</v>
      </c>
      <c r="AR399" t="s">
        <v>579</v>
      </c>
    </row>
    <row r="400" spans="1:44" x14ac:dyDescent="0.2">
      <c r="A400">
        <v>399</v>
      </c>
      <c r="B400" t="s">
        <v>499</v>
      </c>
      <c r="C400" t="s">
        <v>66</v>
      </c>
      <c r="D400" t="s">
        <v>67</v>
      </c>
      <c r="E400">
        <v>1</v>
      </c>
      <c r="H400" t="s">
        <v>31</v>
      </c>
      <c r="I400" t="s">
        <v>512</v>
      </c>
      <c r="J400" t="s">
        <v>233</v>
      </c>
      <c r="K400" t="s">
        <v>234</v>
      </c>
      <c r="L400" s="3">
        <v>-17.75434819627948</v>
      </c>
      <c r="R400" s="3">
        <v>16.651433130091835</v>
      </c>
      <c r="AA400" t="s">
        <v>497</v>
      </c>
      <c r="AB400">
        <v>2014</v>
      </c>
      <c r="AC400">
        <v>2014</v>
      </c>
      <c r="AD400" t="s">
        <v>498</v>
      </c>
      <c r="AF400" t="s">
        <v>158</v>
      </c>
      <c r="AG400">
        <v>8</v>
      </c>
      <c r="AH400">
        <v>10</v>
      </c>
      <c r="AI400">
        <v>-125</v>
      </c>
      <c r="AJ400">
        <v>-115</v>
      </c>
      <c r="AK400" t="s">
        <v>197</v>
      </c>
      <c r="AL400" s="4">
        <v>146.51929999999999</v>
      </c>
      <c r="AQ400" s="10">
        <v>28</v>
      </c>
      <c r="AR400" t="s">
        <v>579</v>
      </c>
    </row>
    <row r="401" spans="1:44" x14ac:dyDescent="0.2">
      <c r="A401">
        <v>400</v>
      </c>
      <c r="B401" t="s">
        <v>499</v>
      </c>
      <c r="C401" t="s">
        <v>66</v>
      </c>
      <c r="D401" t="s">
        <v>67</v>
      </c>
      <c r="E401">
        <v>1</v>
      </c>
      <c r="H401" t="s">
        <v>31</v>
      </c>
      <c r="I401" t="s">
        <v>512</v>
      </c>
      <c r="J401" t="s">
        <v>233</v>
      </c>
      <c r="K401" t="s">
        <v>234</v>
      </c>
      <c r="L401" s="3">
        <v>-18.67383368135577</v>
      </c>
      <c r="R401" s="3">
        <v>15.595133573527363</v>
      </c>
      <c r="AA401" t="s">
        <v>497</v>
      </c>
      <c r="AB401">
        <v>2014</v>
      </c>
      <c r="AC401">
        <v>2014</v>
      </c>
      <c r="AD401" t="s">
        <v>498</v>
      </c>
      <c r="AF401" t="s">
        <v>158</v>
      </c>
      <c r="AG401">
        <v>8</v>
      </c>
      <c r="AH401">
        <v>10</v>
      </c>
      <c r="AI401">
        <v>-125</v>
      </c>
      <c r="AJ401">
        <v>-115</v>
      </c>
      <c r="AK401" t="s">
        <v>197</v>
      </c>
      <c r="AL401" s="4">
        <v>151.87690000000001</v>
      </c>
      <c r="AQ401" s="10">
        <v>29</v>
      </c>
      <c r="AR401" t="s">
        <v>579</v>
      </c>
    </row>
    <row r="402" spans="1:44" x14ac:dyDescent="0.2">
      <c r="A402">
        <v>401</v>
      </c>
      <c r="B402" t="s">
        <v>499</v>
      </c>
      <c r="C402" t="s">
        <v>66</v>
      </c>
      <c r="D402" t="s">
        <v>67</v>
      </c>
      <c r="E402">
        <v>1</v>
      </c>
      <c r="H402" t="s">
        <v>31</v>
      </c>
      <c r="I402" t="s">
        <v>512</v>
      </c>
      <c r="J402" t="s">
        <v>233</v>
      </c>
      <c r="K402" t="s">
        <v>234</v>
      </c>
      <c r="L402" s="3">
        <v>-17.795523551533385</v>
      </c>
      <c r="R402" s="3">
        <v>16.123511621880738</v>
      </c>
      <c r="AA402" t="s">
        <v>497</v>
      </c>
      <c r="AB402">
        <v>2014</v>
      </c>
      <c r="AC402">
        <v>2014</v>
      </c>
      <c r="AD402" t="s">
        <v>498</v>
      </c>
      <c r="AF402" t="s">
        <v>158</v>
      </c>
      <c r="AG402">
        <v>8</v>
      </c>
      <c r="AH402">
        <v>10</v>
      </c>
      <c r="AI402">
        <v>-125</v>
      </c>
      <c r="AJ402">
        <v>-115</v>
      </c>
      <c r="AK402" t="s">
        <v>197</v>
      </c>
      <c r="AL402" s="4">
        <v>149.19810000000001</v>
      </c>
      <c r="AQ402" s="10">
        <v>30</v>
      </c>
      <c r="AR402" t="s">
        <v>579</v>
      </c>
    </row>
    <row r="403" spans="1:44" x14ac:dyDescent="0.2">
      <c r="A403">
        <v>402</v>
      </c>
      <c r="B403" t="s">
        <v>499</v>
      </c>
      <c r="C403" t="s">
        <v>185</v>
      </c>
      <c r="D403" t="s">
        <v>150</v>
      </c>
      <c r="E403">
        <v>1</v>
      </c>
      <c r="H403" t="s">
        <v>31</v>
      </c>
      <c r="I403" t="s">
        <v>512</v>
      </c>
      <c r="J403" t="s">
        <v>233</v>
      </c>
      <c r="K403" t="s">
        <v>234</v>
      </c>
      <c r="L403" s="3">
        <v>-15.928782284628555</v>
      </c>
      <c r="R403" s="3">
        <v>16.830084236281017</v>
      </c>
      <c r="AA403" t="s">
        <v>497</v>
      </c>
      <c r="AB403">
        <v>2014</v>
      </c>
      <c r="AC403">
        <v>2014</v>
      </c>
      <c r="AD403" t="s">
        <v>498</v>
      </c>
      <c r="AF403" t="s">
        <v>158</v>
      </c>
      <c r="AG403">
        <v>8</v>
      </c>
      <c r="AH403">
        <v>10</v>
      </c>
      <c r="AI403">
        <v>-125</v>
      </c>
      <c r="AJ403">
        <v>-115</v>
      </c>
      <c r="AK403" t="s">
        <v>197</v>
      </c>
      <c r="AL403" s="4">
        <v>177.684</v>
      </c>
      <c r="AQ403" s="10">
        <v>1</v>
      </c>
      <c r="AR403" t="s">
        <v>579</v>
      </c>
    </row>
    <row r="404" spans="1:44" x14ac:dyDescent="0.2">
      <c r="A404">
        <v>403</v>
      </c>
      <c r="B404" t="s">
        <v>499</v>
      </c>
      <c r="C404" t="s">
        <v>185</v>
      </c>
      <c r="D404" t="s">
        <v>150</v>
      </c>
      <c r="E404">
        <v>1</v>
      </c>
      <c r="H404" t="s">
        <v>31</v>
      </c>
      <c r="I404" t="s">
        <v>512</v>
      </c>
      <c r="J404" t="s">
        <v>233</v>
      </c>
      <c r="K404" t="s">
        <v>234</v>
      </c>
      <c r="L404" s="3">
        <v>-15.884583142311094</v>
      </c>
      <c r="R404" s="3">
        <v>17.196844244348494</v>
      </c>
      <c r="AA404" t="s">
        <v>497</v>
      </c>
      <c r="AB404">
        <v>2014</v>
      </c>
      <c r="AC404">
        <v>2014</v>
      </c>
      <c r="AD404" t="s">
        <v>498</v>
      </c>
      <c r="AF404" t="s">
        <v>158</v>
      </c>
      <c r="AG404">
        <v>8</v>
      </c>
      <c r="AH404">
        <v>10</v>
      </c>
      <c r="AI404">
        <v>-125</v>
      </c>
      <c r="AJ404">
        <v>-115</v>
      </c>
      <c r="AK404" t="s">
        <v>197</v>
      </c>
      <c r="AL404" s="4">
        <v>102.77800000000001</v>
      </c>
      <c r="AQ404" s="10">
        <v>2</v>
      </c>
      <c r="AR404" t="s">
        <v>579</v>
      </c>
    </row>
    <row r="405" spans="1:44" x14ac:dyDescent="0.2">
      <c r="A405">
        <v>404</v>
      </c>
      <c r="B405" t="s">
        <v>499</v>
      </c>
      <c r="C405" t="s">
        <v>185</v>
      </c>
      <c r="D405" t="s">
        <v>150</v>
      </c>
      <c r="E405">
        <v>1</v>
      </c>
      <c r="H405" t="s">
        <v>31</v>
      </c>
      <c r="I405" t="s">
        <v>512</v>
      </c>
      <c r="J405" t="s">
        <v>233</v>
      </c>
      <c r="K405" t="s">
        <v>234</v>
      </c>
      <c r="L405" s="3">
        <v>-16.03</v>
      </c>
      <c r="R405" s="3">
        <v>14.795618339780368</v>
      </c>
      <c r="AA405" t="s">
        <v>497</v>
      </c>
      <c r="AB405">
        <v>2014</v>
      </c>
      <c r="AC405">
        <v>2014</v>
      </c>
      <c r="AD405" t="s">
        <v>498</v>
      </c>
      <c r="AF405" t="s">
        <v>158</v>
      </c>
      <c r="AG405">
        <v>8</v>
      </c>
      <c r="AH405">
        <v>10</v>
      </c>
      <c r="AI405">
        <v>-125</v>
      </c>
      <c r="AJ405">
        <v>-115</v>
      </c>
      <c r="AK405" t="s">
        <v>197</v>
      </c>
      <c r="AL405" s="4">
        <v>177.684</v>
      </c>
      <c r="AQ405" s="10">
        <v>3</v>
      </c>
      <c r="AR405" t="s">
        <v>579</v>
      </c>
    </row>
    <row r="406" spans="1:44" x14ac:dyDescent="0.2">
      <c r="A406">
        <v>405</v>
      </c>
      <c r="B406" t="s">
        <v>499</v>
      </c>
      <c r="C406" t="s">
        <v>185</v>
      </c>
      <c r="D406" t="s">
        <v>150</v>
      </c>
      <c r="E406">
        <v>1</v>
      </c>
      <c r="H406" t="s">
        <v>31</v>
      </c>
      <c r="I406" t="s">
        <v>512</v>
      </c>
      <c r="J406" t="s">
        <v>233</v>
      </c>
      <c r="K406" t="s">
        <v>234</v>
      </c>
      <c r="L406" s="3">
        <v>-15.735875323941089</v>
      </c>
      <c r="R406" s="3">
        <v>14.283882554407999</v>
      </c>
      <c r="AA406" t="s">
        <v>497</v>
      </c>
      <c r="AB406">
        <v>2014</v>
      </c>
      <c r="AC406">
        <v>2014</v>
      </c>
      <c r="AD406" t="s">
        <v>498</v>
      </c>
      <c r="AF406" t="s">
        <v>158</v>
      </c>
      <c r="AG406">
        <v>8</v>
      </c>
      <c r="AH406">
        <v>10</v>
      </c>
      <c r="AI406">
        <v>-125</v>
      </c>
      <c r="AJ406">
        <v>-115</v>
      </c>
      <c r="AK406" t="s">
        <v>197</v>
      </c>
      <c r="AL406" s="4">
        <v>142.84399999999999</v>
      </c>
      <c r="AQ406" s="10">
        <v>4</v>
      </c>
      <c r="AR406" t="s">
        <v>579</v>
      </c>
    </row>
    <row r="407" spans="1:44" x14ac:dyDescent="0.2">
      <c r="A407">
        <v>406</v>
      </c>
      <c r="B407" t="s">
        <v>499</v>
      </c>
      <c r="C407" t="s">
        <v>185</v>
      </c>
      <c r="D407" t="s">
        <v>150</v>
      </c>
      <c r="E407">
        <v>1</v>
      </c>
      <c r="H407" t="s">
        <v>31</v>
      </c>
      <c r="I407" t="s">
        <v>512</v>
      </c>
      <c r="J407" t="s">
        <v>233</v>
      </c>
      <c r="K407" t="s">
        <v>234</v>
      </c>
      <c r="L407" s="3">
        <v>-15.82</v>
      </c>
      <c r="R407" s="3">
        <v>14.801977852109115</v>
      </c>
      <c r="AA407" t="s">
        <v>497</v>
      </c>
      <c r="AB407">
        <v>2014</v>
      </c>
      <c r="AC407">
        <v>2014</v>
      </c>
      <c r="AD407" t="s">
        <v>498</v>
      </c>
      <c r="AF407" t="s">
        <v>158</v>
      </c>
      <c r="AG407">
        <v>8</v>
      </c>
      <c r="AH407">
        <v>10</v>
      </c>
      <c r="AI407">
        <v>-125</v>
      </c>
      <c r="AJ407">
        <v>-115</v>
      </c>
      <c r="AK407" t="s">
        <v>197</v>
      </c>
      <c r="AL407" s="4">
        <v>134.13399999999999</v>
      </c>
      <c r="AQ407" s="10">
        <v>5</v>
      </c>
      <c r="AR407" t="s">
        <v>579</v>
      </c>
    </row>
    <row r="408" spans="1:44" x14ac:dyDescent="0.2">
      <c r="A408">
        <v>407</v>
      </c>
      <c r="B408" t="s">
        <v>499</v>
      </c>
      <c r="C408" t="s">
        <v>185</v>
      </c>
      <c r="D408" t="s">
        <v>150</v>
      </c>
      <c r="E408">
        <v>1</v>
      </c>
      <c r="H408" t="s">
        <v>31</v>
      </c>
      <c r="I408" t="s">
        <v>512</v>
      </c>
      <c r="J408" t="s">
        <v>233</v>
      </c>
      <c r="K408" t="s">
        <v>234</v>
      </c>
      <c r="L408" s="3">
        <v>-15.746235900344407</v>
      </c>
      <c r="R408" s="3">
        <v>15.046207846317333</v>
      </c>
      <c r="AA408" t="s">
        <v>497</v>
      </c>
      <c r="AB408">
        <v>2014</v>
      </c>
      <c r="AC408">
        <v>2014</v>
      </c>
      <c r="AD408" t="s">
        <v>498</v>
      </c>
      <c r="AF408" t="s">
        <v>158</v>
      </c>
      <c r="AG408">
        <v>8</v>
      </c>
      <c r="AH408">
        <v>10</v>
      </c>
      <c r="AI408">
        <v>-125</v>
      </c>
      <c r="AJ408">
        <v>-115</v>
      </c>
      <c r="AK408" t="s">
        <v>197</v>
      </c>
      <c r="AL408" s="4">
        <v>165.49</v>
      </c>
      <c r="AQ408" s="10">
        <v>7</v>
      </c>
      <c r="AR408" t="s">
        <v>579</v>
      </c>
    </row>
    <row r="409" spans="1:44" x14ac:dyDescent="0.2">
      <c r="A409">
        <v>408</v>
      </c>
      <c r="B409" t="s">
        <v>499</v>
      </c>
      <c r="C409" t="s">
        <v>185</v>
      </c>
      <c r="D409" t="s">
        <v>150</v>
      </c>
      <c r="E409">
        <v>1</v>
      </c>
      <c r="H409" t="s">
        <v>31</v>
      </c>
      <c r="I409" t="s">
        <v>512</v>
      </c>
      <c r="J409" t="s">
        <v>233</v>
      </c>
      <c r="K409" t="s">
        <v>234</v>
      </c>
      <c r="L409" s="3">
        <v>-15.571982927318373</v>
      </c>
      <c r="R409" s="3">
        <v>15.140026966553695</v>
      </c>
      <c r="AA409" t="s">
        <v>497</v>
      </c>
      <c r="AB409">
        <v>2014</v>
      </c>
      <c r="AC409">
        <v>2014</v>
      </c>
      <c r="AD409" t="s">
        <v>498</v>
      </c>
      <c r="AF409" t="s">
        <v>158</v>
      </c>
      <c r="AG409">
        <v>8</v>
      </c>
      <c r="AH409">
        <v>10</v>
      </c>
      <c r="AI409">
        <v>-125</v>
      </c>
      <c r="AJ409">
        <v>-115</v>
      </c>
      <c r="AK409" t="s">
        <v>197</v>
      </c>
      <c r="AL409" s="4">
        <v>175.94200000000001</v>
      </c>
      <c r="AQ409" s="10">
        <v>8</v>
      </c>
      <c r="AR409" t="s">
        <v>579</v>
      </c>
    </row>
    <row r="410" spans="1:44" x14ac:dyDescent="0.2">
      <c r="A410">
        <v>409</v>
      </c>
      <c r="B410" t="s">
        <v>499</v>
      </c>
      <c r="C410" t="s">
        <v>185</v>
      </c>
      <c r="D410" t="s">
        <v>150</v>
      </c>
      <c r="E410">
        <v>1</v>
      </c>
      <c r="H410" t="s">
        <v>31</v>
      </c>
      <c r="I410" t="s">
        <v>512</v>
      </c>
      <c r="J410" t="s">
        <v>233</v>
      </c>
      <c r="K410" t="s">
        <v>234</v>
      </c>
      <c r="L410" s="3">
        <v>-15.527281120688185</v>
      </c>
      <c r="R410" s="3">
        <v>16.143079860466212</v>
      </c>
      <c r="AA410" t="s">
        <v>497</v>
      </c>
      <c r="AB410">
        <v>2014</v>
      </c>
      <c r="AC410">
        <v>2014</v>
      </c>
      <c r="AD410" t="s">
        <v>498</v>
      </c>
      <c r="AF410" t="s">
        <v>158</v>
      </c>
      <c r="AG410">
        <v>8</v>
      </c>
      <c r="AH410">
        <v>10</v>
      </c>
      <c r="AI410">
        <v>-125</v>
      </c>
      <c r="AJ410">
        <v>-115</v>
      </c>
      <c r="AK410" t="s">
        <v>197</v>
      </c>
      <c r="AL410" s="4">
        <v>172.458</v>
      </c>
      <c r="AQ410" s="10">
        <v>9</v>
      </c>
      <c r="AR410" t="s">
        <v>579</v>
      </c>
    </row>
    <row r="411" spans="1:44" x14ac:dyDescent="0.2">
      <c r="A411">
        <v>410</v>
      </c>
      <c r="B411" t="s">
        <v>499</v>
      </c>
      <c r="C411" t="s">
        <v>185</v>
      </c>
      <c r="D411" t="s">
        <v>150</v>
      </c>
      <c r="E411">
        <v>1</v>
      </c>
      <c r="H411" t="s">
        <v>31</v>
      </c>
      <c r="I411" t="s">
        <v>512</v>
      </c>
      <c r="J411" t="s">
        <v>233</v>
      </c>
      <c r="K411" t="s">
        <v>234</v>
      </c>
      <c r="L411" s="3">
        <v>-15.819052810614281</v>
      </c>
      <c r="R411" s="3">
        <v>15.503187443987148</v>
      </c>
      <c r="AA411" t="s">
        <v>497</v>
      </c>
      <c r="AB411">
        <v>2014</v>
      </c>
      <c r="AC411">
        <v>2014</v>
      </c>
      <c r="AD411" t="s">
        <v>498</v>
      </c>
      <c r="AF411" t="s">
        <v>158</v>
      </c>
      <c r="AG411">
        <v>8</v>
      </c>
      <c r="AH411">
        <v>10</v>
      </c>
      <c r="AI411">
        <v>-125</v>
      </c>
      <c r="AJ411">
        <v>-115</v>
      </c>
      <c r="AK411" t="s">
        <v>197</v>
      </c>
      <c r="AL411" s="4">
        <v>121.94</v>
      </c>
      <c r="AQ411" s="10">
        <v>10</v>
      </c>
      <c r="AR411" t="s">
        <v>579</v>
      </c>
    </row>
    <row r="412" spans="1:44" x14ac:dyDescent="0.2">
      <c r="A412">
        <v>411</v>
      </c>
      <c r="B412" t="s">
        <v>499</v>
      </c>
      <c r="C412" t="s">
        <v>185</v>
      </c>
      <c r="D412" t="s">
        <v>150</v>
      </c>
      <c r="E412">
        <v>1</v>
      </c>
      <c r="H412" t="s">
        <v>31</v>
      </c>
      <c r="I412" t="s">
        <v>512</v>
      </c>
      <c r="J412" t="s">
        <v>233</v>
      </c>
      <c r="K412" t="s">
        <v>234</v>
      </c>
      <c r="L412" s="3">
        <v>-15.74753112408076</v>
      </c>
      <c r="R412" s="3">
        <v>15.248271503704412</v>
      </c>
      <c r="AA412" t="s">
        <v>497</v>
      </c>
      <c r="AB412">
        <v>2014</v>
      </c>
      <c r="AC412">
        <v>2014</v>
      </c>
      <c r="AD412" t="s">
        <v>498</v>
      </c>
      <c r="AF412" t="s">
        <v>158</v>
      </c>
      <c r="AG412">
        <v>8</v>
      </c>
      <c r="AH412">
        <v>10</v>
      </c>
      <c r="AI412">
        <v>-125</v>
      </c>
      <c r="AJ412">
        <v>-115</v>
      </c>
      <c r="AK412" t="s">
        <v>197</v>
      </c>
      <c r="AL412" s="4">
        <v>155.03800000000001</v>
      </c>
      <c r="AQ412" s="10">
        <v>11</v>
      </c>
      <c r="AR412" t="s">
        <v>579</v>
      </c>
    </row>
    <row r="413" spans="1:44" x14ac:dyDescent="0.2">
      <c r="A413">
        <v>412</v>
      </c>
      <c r="B413" t="s">
        <v>499</v>
      </c>
      <c r="C413" t="s">
        <v>185</v>
      </c>
      <c r="D413" t="s">
        <v>150</v>
      </c>
      <c r="E413">
        <v>1</v>
      </c>
      <c r="H413" t="s">
        <v>31</v>
      </c>
      <c r="I413" t="s">
        <v>512</v>
      </c>
      <c r="J413" t="s">
        <v>233</v>
      </c>
      <c r="K413" t="s">
        <v>234</v>
      </c>
      <c r="L413" s="3">
        <v>-16.178236455832035</v>
      </c>
      <c r="R413" s="3">
        <v>15.88870160068835</v>
      </c>
      <c r="AA413" t="s">
        <v>497</v>
      </c>
      <c r="AB413">
        <v>2014</v>
      </c>
      <c r="AC413">
        <v>2014</v>
      </c>
      <c r="AD413" t="s">
        <v>498</v>
      </c>
      <c r="AF413" t="s">
        <v>158</v>
      </c>
      <c r="AG413">
        <v>8</v>
      </c>
      <c r="AH413">
        <v>10</v>
      </c>
      <c r="AI413">
        <v>-125</v>
      </c>
      <c r="AJ413">
        <v>-115</v>
      </c>
      <c r="AK413" t="s">
        <v>197</v>
      </c>
      <c r="AL413" s="4">
        <v>148.07</v>
      </c>
      <c r="AQ413" s="10">
        <v>12</v>
      </c>
      <c r="AR413" t="s">
        <v>579</v>
      </c>
    </row>
    <row r="414" spans="1:44" x14ac:dyDescent="0.2">
      <c r="A414">
        <v>413</v>
      </c>
      <c r="B414" t="s">
        <v>499</v>
      </c>
      <c r="C414" t="s">
        <v>185</v>
      </c>
      <c r="D414" t="s">
        <v>150</v>
      </c>
      <c r="E414">
        <v>1</v>
      </c>
      <c r="H414" t="s">
        <v>31</v>
      </c>
      <c r="I414" t="s">
        <v>512</v>
      </c>
      <c r="J414" t="s">
        <v>233</v>
      </c>
      <c r="K414" t="s">
        <v>234</v>
      </c>
      <c r="L414" s="3">
        <v>-16.17239597188717</v>
      </c>
      <c r="R414" s="3">
        <v>17.567908256587334</v>
      </c>
      <c r="AA414" t="s">
        <v>497</v>
      </c>
      <c r="AB414">
        <v>2014</v>
      </c>
      <c r="AC414">
        <v>2014</v>
      </c>
      <c r="AD414" t="s">
        <v>498</v>
      </c>
      <c r="AF414" t="s">
        <v>158</v>
      </c>
      <c r="AG414">
        <v>8</v>
      </c>
      <c r="AH414">
        <v>10</v>
      </c>
      <c r="AI414">
        <v>-125</v>
      </c>
      <c r="AJ414">
        <v>-115</v>
      </c>
      <c r="AK414" t="s">
        <v>197</v>
      </c>
      <c r="AL414" s="4">
        <v>148.07</v>
      </c>
      <c r="AQ414" s="10">
        <v>13</v>
      </c>
      <c r="AR414" t="s">
        <v>579</v>
      </c>
    </row>
    <row r="415" spans="1:44" x14ac:dyDescent="0.2">
      <c r="A415">
        <v>414</v>
      </c>
      <c r="B415" t="s">
        <v>499</v>
      </c>
      <c r="C415" t="s">
        <v>185</v>
      </c>
      <c r="D415" t="s">
        <v>150</v>
      </c>
      <c r="E415">
        <v>1</v>
      </c>
      <c r="H415" t="s">
        <v>31</v>
      </c>
      <c r="I415" t="s">
        <v>512</v>
      </c>
      <c r="J415" t="s">
        <v>233</v>
      </c>
      <c r="K415" t="s">
        <v>234</v>
      </c>
      <c r="L415" s="3">
        <v>-15.961246578651638</v>
      </c>
      <c r="R415" s="3">
        <v>16.821818881716265</v>
      </c>
      <c r="AA415" t="s">
        <v>497</v>
      </c>
      <c r="AB415">
        <v>2014</v>
      </c>
      <c r="AC415">
        <v>2014</v>
      </c>
      <c r="AD415" t="s">
        <v>498</v>
      </c>
      <c r="AF415" t="s">
        <v>158</v>
      </c>
      <c r="AG415">
        <v>8</v>
      </c>
      <c r="AH415">
        <v>10</v>
      </c>
      <c r="AI415">
        <v>-125</v>
      </c>
      <c r="AJ415">
        <v>-115</v>
      </c>
      <c r="AK415" t="s">
        <v>197</v>
      </c>
      <c r="AL415" s="4">
        <v>158.52199999999999</v>
      </c>
      <c r="AQ415" s="10">
        <v>14</v>
      </c>
      <c r="AR415" t="s">
        <v>579</v>
      </c>
    </row>
    <row r="416" spans="1:44" x14ac:dyDescent="0.2">
      <c r="A416">
        <v>415</v>
      </c>
      <c r="B416" t="s">
        <v>499</v>
      </c>
      <c r="C416" t="s">
        <v>185</v>
      </c>
      <c r="D416" t="s">
        <v>150</v>
      </c>
      <c r="E416">
        <v>1</v>
      </c>
      <c r="H416" t="s">
        <v>31</v>
      </c>
      <c r="I416" t="s">
        <v>512</v>
      </c>
      <c r="J416" t="s">
        <v>233</v>
      </c>
      <c r="K416" t="s">
        <v>234</v>
      </c>
      <c r="L416" s="3">
        <v>-16.53</v>
      </c>
      <c r="R416" s="3">
        <v>19.084521072274615</v>
      </c>
      <c r="AA416" t="s">
        <v>497</v>
      </c>
      <c r="AB416">
        <v>2014</v>
      </c>
      <c r="AC416">
        <v>2014</v>
      </c>
      <c r="AD416" t="s">
        <v>498</v>
      </c>
      <c r="AF416" t="s">
        <v>158</v>
      </c>
      <c r="AG416">
        <v>8</v>
      </c>
      <c r="AH416">
        <v>10</v>
      </c>
      <c r="AI416">
        <v>-125</v>
      </c>
      <c r="AJ416">
        <v>-115</v>
      </c>
      <c r="AK416" t="s">
        <v>197</v>
      </c>
      <c r="AL416" s="4">
        <v>118.456</v>
      </c>
      <c r="AQ416" s="10">
        <v>15</v>
      </c>
      <c r="AR416" t="s">
        <v>579</v>
      </c>
    </row>
    <row r="417" spans="1:44" x14ac:dyDescent="0.2">
      <c r="A417">
        <v>416</v>
      </c>
      <c r="B417" t="s">
        <v>499</v>
      </c>
      <c r="C417" t="s">
        <v>185</v>
      </c>
      <c r="D417" t="s">
        <v>150</v>
      </c>
      <c r="E417">
        <v>1</v>
      </c>
      <c r="H417" t="s">
        <v>31</v>
      </c>
      <c r="I417" t="s">
        <v>512</v>
      </c>
      <c r="J417" t="s">
        <v>233</v>
      </c>
      <c r="K417" t="s">
        <v>234</v>
      </c>
      <c r="L417" s="3">
        <v>-15.841676732366826</v>
      </c>
      <c r="R417" s="3">
        <v>16.275822872862566</v>
      </c>
      <c r="AA417" t="s">
        <v>497</v>
      </c>
      <c r="AB417">
        <v>2014</v>
      </c>
      <c r="AC417">
        <v>2014</v>
      </c>
      <c r="AD417" t="s">
        <v>498</v>
      </c>
      <c r="AF417" t="s">
        <v>158</v>
      </c>
      <c r="AG417">
        <v>8</v>
      </c>
      <c r="AH417">
        <v>10</v>
      </c>
      <c r="AI417">
        <v>-125</v>
      </c>
      <c r="AJ417">
        <v>-115</v>
      </c>
      <c r="AK417" t="s">
        <v>197</v>
      </c>
      <c r="AL417" s="4">
        <v>114.97199999999999</v>
      </c>
      <c r="AQ417" s="10">
        <v>16</v>
      </c>
      <c r="AR417" t="s">
        <v>579</v>
      </c>
    </row>
    <row r="418" spans="1:44" x14ac:dyDescent="0.2">
      <c r="A418">
        <v>417</v>
      </c>
      <c r="B418" t="s">
        <v>499</v>
      </c>
      <c r="C418" t="s">
        <v>185</v>
      </c>
      <c r="D418" t="s">
        <v>150</v>
      </c>
      <c r="E418">
        <v>1</v>
      </c>
      <c r="H418" t="s">
        <v>31</v>
      </c>
      <c r="I418" t="s">
        <v>512</v>
      </c>
      <c r="J418" t="s">
        <v>233</v>
      </c>
      <c r="K418" t="s">
        <v>234</v>
      </c>
      <c r="L418" s="3">
        <v>-16.079174341162151</v>
      </c>
      <c r="R418" s="3">
        <v>17.387580259004501</v>
      </c>
      <c r="AA418" t="s">
        <v>497</v>
      </c>
      <c r="AB418">
        <v>2014</v>
      </c>
      <c r="AC418">
        <v>2014</v>
      </c>
      <c r="AD418" t="s">
        <v>498</v>
      </c>
      <c r="AF418" t="s">
        <v>158</v>
      </c>
      <c r="AG418">
        <v>8</v>
      </c>
      <c r="AH418">
        <v>10</v>
      </c>
      <c r="AI418">
        <v>-125</v>
      </c>
      <c r="AJ418">
        <v>-115</v>
      </c>
      <c r="AK418" t="s">
        <v>197</v>
      </c>
      <c r="AL418" s="4">
        <v>175.94200000000001</v>
      </c>
      <c r="AQ418" s="10">
        <v>18</v>
      </c>
      <c r="AR418" t="s">
        <v>579</v>
      </c>
    </row>
    <row r="419" spans="1:44" x14ac:dyDescent="0.2">
      <c r="A419">
        <v>418</v>
      </c>
      <c r="B419" t="s">
        <v>499</v>
      </c>
      <c r="C419" t="s">
        <v>185</v>
      </c>
      <c r="D419" t="s">
        <v>150</v>
      </c>
      <c r="E419">
        <v>1</v>
      </c>
      <c r="H419" t="s">
        <v>31</v>
      </c>
      <c r="I419" t="s">
        <v>512</v>
      </c>
      <c r="J419" t="s">
        <v>233</v>
      </c>
      <c r="K419" t="s">
        <v>234</v>
      </c>
      <c r="L419" s="3">
        <v>-15.913878126218091</v>
      </c>
      <c r="R419" s="3">
        <v>15.484809118045167</v>
      </c>
      <c r="AA419" t="s">
        <v>497</v>
      </c>
      <c r="AB419">
        <v>2014</v>
      </c>
      <c r="AC419">
        <v>2014</v>
      </c>
      <c r="AD419" t="s">
        <v>498</v>
      </c>
      <c r="AF419" t="s">
        <v>158</v>
      </c>
      <c r="AG419">
        <v>8</v>
      </c>
      <c r="AH419">
        <v>10</v>
      </c>
      <c r="AI419">
        <v>-125</v>
      </c>
      <c r="AJ419">
        <v>-115</v>
      </c>
      <c r="AK419" t="s">
        <v>197</v>
      </c>
      <c r="AL419" s="4">
        <v>123.682</v>
      </c>
      <c r="AQ419" s="10">
        <v>19</v>
      </c>
      <c r="AR419" t="s">
        <v>579</v>
      </c>
    </row>
    <row r="420" spans="1:44" x14ac:dyDescent="0.2">
      <c r="A420">
        <v>419</v>
      </c>
      <c r="B420" t="s">
        <v>499</v>
      </c>
      <c r="C420" t="s">
        <v>185</v>
      </c>
      <c r="D420" t="s">
        <v>150</v>
      </c>
      <c r="E420">
        <v>1</v>
      </c>
      <c r="H420" t="s">
        <v>31</v>
      </c>
      <c r="I420" t="s">
        <v>512</v>
      </c>
      <c r="J420" t="s">
        <v>233</v>
      </c>
      <c r="K420" t="s">
        <v>234</v>
      </c>
      <c r="L420" s="3">
        <v>-15.778876726122522</v>
      </c>
      <c r="R420" s="3">
        <v>16.372772419563997</v>
      </c>
      <c r="AA420" t="s">
        <v>497</v>
      </c>
      <c r="AB420">
        <v>2014</v>
      </c>
      <c r="AC420">
        <v>2014</v>
      </c>
      <c r="AD420" t="s">
        <v>498</v>
      </c>
      <c r="AF420" t="s">
        <v>158</v>
      </c>
      <c r="AG420">
        <v>8</v>
      </c>
      <c r="AH420">
        <v>10</v>
      </c>
      <c r="AI420">
        <v>-125</v>
      </c>
      <c r="AJ420">
        <v>-115</v>
      </c>
      <c r="AK420" t="s">
        <v>197</v>
      </c>
      <c r="AL420" s="4">
        <v>184.65199999999999</v>
      </c>
      <c r="AQ420" s="10">
        <v>20</v>
      </c>
      <c r="AR420" t="s">
        <v>579</v>
      </c>
    </row>
    <row r="421" spans="1:44" x14ac:dyDescent="0.2">
      <c r="A421">
        <v>420</v>
      </c>
      <c r="B421" t="s">
        <v>499</v>
      </c>
      <c r="C421" t="s">
        <v>185</v>
      </c>
      <c r="D421" t="s">
        <v>150</v>
      </c>
      <c r="E421">
        <v>1</v>
      </c>
      <c r="H421" t="s">
        <v>31</v>
      </c>
      <c r="I421" t="s">
        <v>512</v>
      </c>
      <c r="J421" t="s">
        <v>233</v>
      </c>
      <c r="K421" t="s">
        <v>234</v>
      </c>
      <c r="L421" s="3">
        <v>-15.753598519840658</v>
      </c>
      <c r="R421" s="3">
        <v>14.240227359290834</v>
      </c>
      <c r="AA421" t="s">
        <v>497</v>
      </c>
      <c r="AB421">
        <v>2014</v>
      </c>
      <c r="AC421">
        <v>2014</v>
      </c>
      <c r="AD421" t="s">
        <v>498</v>
      </c>
      <c r="AF421" t="s">
        <v>158</v>
      </c>
      <c r="AG421">
        <v>8</v>
      </c>
      <c r="AH421">
        <v>10</v>
      </c>
      <c r="AI421">
        <v>-125</v>
      </c>
      <c r="AJ421">
        <v>-115</v>
      </c>
      <c r="AK421" t="s">
        <v>197</v>
      </c>
      <c r="AL421" s="4">
        <v>167.232</v>
      </c>
      <c r="AQ421" s="10">
        <v>22</v>
      </c>
      <c r="AR421" t="s">
        <v>579</v>
      </c>
    </row>
    <row r="422" spans="1:44" x14ac:dyDescent="0.2">
      <c r="A422">
        <v>421</v>
      </c>
      <c r="B422" t="s">
        <v>499</v>
      </c>
      <c r="C422" t="s">
        <v>185</v>
      </c>
      <c r="D422" t="s">
        <v>150</v>
      </c>
      <c r="E422">
        <v>1</v>
      </c>
      <c r="H422" t="s">
        <v>31</v>
      </c>
      <c r="I422" t="s">
        <v>512</v>
      </c>
      <c r="J422" t="s">
        <v>233</v>
      </c>
      <c r="K422" t="s">
        <v>234</v>
      </c>
      <c r="L422" s="3">
        <v>-15.87941077762323</v>
      </c>
      <c r="R422" s="3">
        <v>17.632799470299116</v>
      </c>
      <c r="AA422" t="s">
        <v>497</v>
      </c>
      <c r="AB422">
        <v>2014</v>
      </c>
      <c r="AC422">
        <v>2014</v>
      </c>
      <c r="AD422" t="s">
        <v>498</v>
      </c>
      <c r="AF422" t="s">
        <v>158</v>
      </c>
      <c r="AG422">
        <v>8</v>
      </c>
      <c r="AH422">
        <v>10</v>
      </c>
      <c r="AI422">
        <v>-125</v>
      </c>
      <c r="AJ422">
        <v>-115</v>
      </c>
      <c r="AK422" t="s">
        <v>197</v>
      </c>
      <c r="AL422" s="4">
        <v>217.75</v>
      </c>
      <c r="AQ422" s="10">
        <v>23</v>
      </c>
      <c r="AR422" t="s">
        <v>579</v>
      </c>
    </row>
    <row r="423" spans="1:44" x14ac:dyDescent="0.2">
      <c r="A423">
        <v>422</v>
      </c>
      <c r="B423" t="s">
        <v>499</v>
      </c>
      <c r="C423" t="s">
        <v>97</v>
      </c>
      <c r="D423" t="s">
        <v>62</v>
      </c>
      <c r="E423">
        <v>1</v>
      </c>
      <c r="H423" t="s">
        <v>31</v>
      </c>
      <c r="I423" t="s">
        <v>512</v>
      </c>
      <c r="J423" t="s">
        <v>233</v>
      </c>
      <c r="K423" t="s">
        <v>234</v>
      </c>
      <c r="L423" s="3">
        <v>-16.567821331017303</v>
      </c>
      <c r="R423" s="3">
        <v>17.059116180531145</v>
      </c>
      <c r="AA423" t="s">
        <v>497</v>
      </c>
      <c r="AB423">
        <v>2014</v>
      </c>
      <c r="AC423">
        <v>2014</v>
      </c>
      <c r="AD423" t="s">
        <v>498</v>
      </c>
      <c r="AF423" t="s">
        <v>158</v>
      </c>
      <c r="AG423">
        <v>8</v>
      </c>
      <c r="AH423">
        <v>10</v>
      </c>
      <c r="AI423">
        <v>-125</v>
      </c>
      <c r="AJ423">
        <v>-115</v>
      </c>
      <c r="AK423" t="s">
        <v>197</v>
      </c>
      <c r="AL423" s="4">
        <v>118.456</v>
      </c>
      <c r="AQ423" s="10">
        <v>1</v>
      </c>
      <c r="AR423" t="s">
        <v>579</v>
      </c>
    </row>
    <row r="424" spans="1:44" x14ac:dyDescent="0.2">
      <c r="A424">
        <v>423</v>
      </c>
      <c r="B424" t="s">
        <v>499</v>
      </c>
      <c r="C424" t="s">
        <v>97</v>
      </c>
      <c r="D424" t="s">
        <v>62</v>
      </c>
      <c r="E424">
        <v>1</v>
      </c>
      <c r="H424" t="s">
        <v>31</v>
      </c>
      <c r="I424" t="s">
        <v>512</v>
      </c>
      <c r="J424" t="s">
        <v>233</v>
      </c>
      <c r="K424" t="s">
        <v>234</v>
      </c>
      <c r="L424" s="3">
        <v>-16.274866295537613</v>
      </c>
      <c r="R424" s="3">
        <v>16.342692806545379</v>
      </c>
      <c r="AA424" t="s">
        <v>497</v>
      </c>
      <c r="AB424">
        <v>2014</v>
      </c>
      <c r="AC424">
        <v>2014</v>
      </c>
      <c r="AD424" t="s">
        <v>498</v>
      </c>
      <c r="AF424" t="s">
        <v>158</v>
      </c>
      <c r="AG424">
        <v>8</v>
      </c>
      <c r="AH424">
        <v>10</v>
      </c>
      <c r="AI424">
        <v>-125</v>
      </c>
      <c r="AJ424">
        <v>-115</v>
      </c>
      <c r="AK424" t="s">
        <v>197</v>
      </c>
      <c r="AL424" s="4">
        <v>130.65</v>
      </c>
      <c r="AQ424" s="10">
        <v>2</v>
      </c>
      <c r="AR424" t="s">
        <v>579</v>
      </c>
    </row>
    <row r="425" spans="1:44" x14ac:dyDescent="0.2">
      <c r="A425">
        <v>424</v>
      </c>
      <c r="B425" t="s">
        <v>499</v>
      </c>
      <c r="C425" t="s">
        <v>97</v>
      </c>
      <c r="D425" t="s">
        <v>62</v>
      </c>
      <c r="E425">
        <v>1</v>
      </c>
      <c r="H425" t="s">
        <v>31</v>
      </c>
      <c r="I425" t="s">
        <v>512</v>
      </c>
      <c r="J425" t="s">
        <v>233</v>
      </c>
      <c r="K425" t="s">
        <v>234</v>
      </c>
      <c r="L425" s="3">
        <v>-16.576034867712451</v>
      </c>
      <c r="R425" s="3">
        <v>18.091864977161162</v>
      </c>
      <c r="AA425" t="s">
        <v>497</v>
      </c>
      <c r="AB425">
        <v>2014</v>
      </c>
      <c r="AC425">
        <v>2014</v>
      </c>
      <c r="AD425" t="s">
        <v>498</v>
      </c>
      <c r="AF425" t="s">
        <v>158</v>
      </c>
      <c r="AG425">
        <v>8</v>
      </c>
      <c r="AH425">
        <v>10</v>
      </c>
      <c r="AI425">
        <v>-125</v>
      </c>
      <c r="AJ425">
        <v>-115</v>
      </c>
      <c r="AK425" t="s">
        <v>197</v>
      </c>
      <c r="AL425" s="4">
        <v>116.714</v>
      </c>
      <c r="AQ425" s="10">
        <v>3</v>
      </c>
      <c r="AR425" t="s">
        <v>579</v>
      </c>
    </row>
    <row r="426" spans="1:44" x14ac:dyDescent="0.2">
      <c r="A426">
        <v>425</v>
      </c>
      <c r="B426" t="s">
        <v>499</v>
      </c>
      <c r="C426" t="s">
        <v>97</v>
      </c>
      <c r="D426" t="s">
        <v>62</v>
      </c>
      <c r="E426">
        <v>1</v>
      </c>
      <c r="H426" t="s">
        <v>31</v>
      </c>
      <c r="I426" t="s">
        <v>512</v>
      </c>
      <c r="J426" t="s">
        <v>233</v>
      </c>
      <c r="K426" t="s">
        <v>234</v>
      </c>
      <c r="L426" s="3">
        <v>-16.354216020830741</v>
      </c>
      <c r="R426" s="3">
        <v>17.649987601666243</v>
      </c>
      <c r="AA426" t="s">
        <v>497</v>
      </c>
      <c r="AB426">
        <v>2014</v>
      </c>
      <c r="AC426">
        <v>2014</v>
      </c>
      <c r="AD426" t="s">
        <v>498</v>
      </c>
      <c r="AF426" t="s">
        <v>158</v>
      </c>
      <c r="AG426">
        <v>8</v>
      </c>
      <c r="AH426">
        <v>10</v>
      </c>
      <c r="AI426">
        <v>-125</v>
      </c>
      <c r="AJ426">
        <v>-115</v>
      </c>
      <c r="AK426" t="s">
        <v>197</v>
      </c>
      <c r="AL426" s="4">
        <v>116.714</v>
      </c>
      <c r="AQ426" s="10">
        <v>5</v>
      </c>
      <c r="AR426" t="s">
        <v>579</v>
      </c>
    </row>
    <row r="427" spans="1:44" x14ac:dyDescent="0.2">
      <c r="A427">
        <v>426</v>
      </c>
      <c r="B427" t="s">
        <v>499</v>
      </c>
      <c r="C427" t="s">
        <v>97</v>
      </c>
      <c r="D427" t="s">
        <v>62</v>
      </c>
      <c r="E427">
        <v>1</v>
      </c>
      <c r="H427" t="s">
        <v>31</v>
      </c>
      <c r="I427" t="s">
        <v>512</v>
      </c>
      <c r="J427" t="s">
        <v>233</v>
      </c>
      <c r="K427" t="s">
        <v>234</v>
      </c>
      <c r="L427" s="3">
        <v>-16.460070123389954</v>
      </c>
      <c r="R427" s="3">
        <v>17.684207389956651</v>
      </c>
      <c r="AA427" t="s">
        <v>497</v>
      </c>
      <c r="AB427">
        <v>2014</v>
      </c>
      <c r="AC427">
        <v>2014</v>
      </c>
      <c r="AD427" t="s">
        <v>498</v>
      </c>
      <c r="AF427" t="s">
        <v>158</v>
      </c>
      <c r="AG427">
        <v>8</v>
      </c>
      <c r="AH427">
        <v>10</v>
      </c>
      <c r="AI427">
        <v>-125</v>
      </c>
      <c r="AJ427">
        <v>-115</v>
      </c>
      <c r="AK427" t="s">
        <v>197</v>
      </c>
      <c r="AL427" s="4">
        <v>109.746</v>
      </c>
      <c r="AQ427" s="10">
        <v>7</v>
      </c>
      <c r="AR427" t="s">
        <v>579</v>
      </c>
    </row>
    <row r="428" spans="1:44" x14ac:dyDescent="0.2">
      <c r="A428">
        <v>427</v>
      </c>
      <c r="B428" t="s">
        <v>499</v>
      </c>
      <c r="C428" t="s">
        <v>97</v>
      </c>
      <c r="D428" t="s">
        <v>62</v>
      </c>
      <c r="E428">
        <v>1</v>
      </c>
      <c r="H428" t="s">
        <v>31</v>
      </c>
      <c r="I428" t="s">
        <v>512</v>
      </c>
      <c r="J428" t="s">
        <v>233</v>
      </c>
      <c r="K428" t="s">
        <v>234</v>
      </c>
      <c r="L428" s="3">
        <v>-15.792526993528705</v>
      </c>
      <c r="R428" s="3">
        <v>17.215782913269162</v>
      </c>
      <c r="AA428" t="s">
        <v>497</v>
      </c>
      <c r="AB428">
        <v>2014</v>
      </c>
      <c r="AC428">
        <v>2014</v>
      </c>
      <c r="AD428" t="s">
        <v>498</v>
      </c>
      <c r="AF428" t="s">
        <v>158</v>
      </c>
      <c r="AG428">
        <v>8</v>
      </c>
      <c r="AH428">
        <v>10</v>
      </c>
      <c r="AI428">
        <v>-125</v>
      </c>
      <c r="AJ428">
        <v>-115</v>
      </c>
      <c r="AK428" t="s">
        <v>197</v>
      </c>
      <c r="AL428" s="4">
        <v>106.262</v>
      </c>
      <c r="AQ428" s="10">
        <v>8</v>
      </c>
      <c r="AR428" t="s">
        <v>579</v>
      </c>
    </row>
    <row r="429" spans="1:44" x14ac:dyDescent="0.2">
      <c r="A429">
        <v>428</v>
      </c>
      <c r="B429" t="s">
        <v>499</v>
      </c>
      <c r="C429" t="s">
        <v>316</v>
      </c>
      <c r="D429" t="s">
        <v>262</v>
      </c>
      <c r="E429">
        <v>1</v>
      </c>
      <c r="H429" t="s">
        <v>31</v>
      </c>
      <c r="I429" t="s">
        <v>512</v>
      </c>
      <c r="J429" t="s">
        <v>233</v>
      </c>
      <c r="K429" t="s">
        <v>234</v>
      </c>
      <c r="L429" s="3">
        <v>-16.013125627188558</v>
      </c>
      <c r="R429" s="3">
        <v>17.307980485822483</v>
      </c>
      <c r="AA429" t="s">
        <v>497</v>
      </c>
      <c r="AB429">
        <v>2014</v>
      </c>
      <c r="AC429">
        <v>2014</v>
      </c>
      <c r="AD429" t="s">
        <v>498</v>
      </c>
      <c r="AF429" t="s">
        <v>158</v>
      </c>
      <c r="AG429">
        <v>8</v>
      </c>
      <c r="AH429">
        <v>10</v>
      </c>
      <c r="AI429">
        <v>-125</v>
      </c>
      <c r="AJ429">
        <v>-115</v>
      </c>
      <c r="AK429" t="s">
        <v>197</v>
      </c>
      <c r="AL429" s="4">
        <v>96.553000000000011</v>
      </c>
      <c r="AQ429" s="10">
        <v>1</v>
      </c>
      <c r="AR429" t="s">
        <v>579</v>
      </c>
    </row>
    <row r="430" spans="1:44" x14ac:dyDescent="0.2">
      <c r="A430">
        <v>429</v>
      </c>
      <c r="B430" t="s">
        <v>499</v>
      </c>
      <c r="C430" t="s">
        <v>316</v>
      </c>
      <c r="D430" t="s">
        <v>262</v>
      </c>
      <c r="E430">
        <v>1</v>
      </c>
      <c r="H430" t="s">
        <v>31</v>
      </c>
      <c r="I430" t="s">
        <v>512</v>
      </c>
      <c r="J430" t="s">
        <v>233</v>
      </c>
      <c r="K430" t="s">
        <v>234</v>
      </c>
      <c r="L430" s="3">
        <v>-16.057083772516297</v>
      </c>
      <c r="R430" s="3">
        <v>16.267444500982513</v>
      </c>
      <c r="AA430" t="s">
        <v>497</v>
      </c>
      <c r="AB430">
        <v>2014</v>
      </c>
      <c r="AC430">
        <v>2014</v>
      </c>
      <c r="AD430" t="s">
        <v>498</v>
      </c>
      <c r="AF430" t="s">
        <v>158</v>
      </c>
      <c r="AG430">
        <v>8</v>
      </c>
      <c r="AH430">
        <v>10</v>
      </c>
      <c r="AI430">
        <v>-125</v>
      </c>
      <c r="AJ430">
        <v>-115</v>
      </c>
      <c r="AK430" t="s">
        <v>197</v>
      </c>
      <c r="AL430" s="4">
        <v>98.635800000000003</v>
      </c>
      <c r="AQ430" s="10">
        <v>2</v>
      </c>
      <c r="AR430" t="s">
        <v>579</v>
      </c>
    </row>
    <row r="431" spans="1:44" x14ac:dyDescent="0.2">
      <c r="A431">
        <v>430</v>
      </c>
      <c r="B431" t="s">
        <v>499</v>
      </c>
      <c r="C431" t="s">
        <v>316</v>
      </c>
      <c r="D431" t="s">
        <v>262</v>
      </c>
      <c r="E431">
        <v>1</v>
      </c>
      <c r="H431" t="s">
        <v>31</v>
      </c>
      <c r="I431" t="s">
        <v>512</v>
      </c>
      <c r="J431" t="s">
        <v>233</v>
      </c>
      <c r="K431" t="s">
        <v>234</v>
      </c>
      <c r="L431" s="3">
        <v>-16.225743922006462</v>
      </c>
      <c r="R431" s="3">
        <v>16.91407687983483</v>
      </c>
      <c r="AA431" t="s">
        <v>497</v>
      </c>
      <c r="AB431">
        <v>2014</v>
      </c>
      <c r="AC431">
        <v>2014</v>
      </c>
      <c r="AD431" t="s">
        <v>498</v>
      </c>
      <c r="AF431" t="s">
        <v>158</v>
      </c>
      <c r="AG431">
        <v>8</v>
      </c>
      <c r="AH431">
        <v>10</v>
      </c>
      <c r="AI431">
        <v>-125</v>
      </c>
      <c r="AJ431">
        <v>-115</v>
      </c>
      <c r="AK431" t="s">
        <v>197</v>
      </c>
      <c r="AL431" s="4">
        <v>113.2154</v>
      </c>
      <c r="AQ431" s="10">
        <v>3</v>
      </c>
      <c r="AR431" t="s">
        <v>579</v>
      </c>
    </row>
    <row r="432" spans="1:44" x14ac:dyDescent="0.2">
      <c r="A432">
        <v>431</v>
      </c>
      <c r="B432" t="s">
        <v>499</v>
      </c>
      <c r="C432" t="s">
        <v>316</v>
      </c>
      <c r="D432" t="s">
        <v>262</v>
      </c>
      <c r="E432">
        <v>1</v>
      </c>
      <c r="H432" t="s">
        <v>31</v>
      </c>
      <c r="I432" t="s">
        <v>512</v>
      </c>
      <c r="J432" t="s">
        <v>233</v>
      </c>
      <c r="K432" t="s">
        <v>234</v>
      </c>
      <c r="L432" s="3">
        <v>-16.415976865501918</v>
      </c>
      <c r="R432" s="3">
        <v>16.057200257099545</v>
      </c>
      <c r="AA432" t="s">
        <v>497</v>
      </c>
      <c r="AB432">
        <v>2014</v>
      </c>
      <c r="AC432">
        <v>2014</v>
      </c>
      <c r="AD432" t="s">
        <v>498</v>
      </c>
      <c r="AF432" t="s">
        <v>158</v>
      </c>
      <c r="AG432">
        <v>8</v>
      </c>
      <c r="AH432">
        <v>10</v>
      </c>
      <c r="AI432">
        <v>-125</v>
      </c>
      <c r="AJ432">
        <v>-115</v>
      </c>
      <c r="AK432" t="s">
        <v>197</v>
      </c>
      <c r="AL432" s="4">
        <v>121.54660000000001</v>
      </c>
      <c r="AQ432" s="10">
        <v>4</v>
      </c>
      <c r="AR432" t="s">
        <v>579</v>
      </c>
    </row>
    <row r="433" spans="1:44" x14ac:dyDescent="0.2">
      <c r="A433">
        <v>432</v>
      </c>
      <c r="B433" t="s">
        <v>499</v>
      </c>
      <c r="C433" t="s">
        <v>316</v>
      </c>
      <c r="D433" t="s">
        <v>262</v>
      </c>
      <c r="E433">
        <v>1</v>
      </c>
      <c r="H433" t="s">
        <v>31</v>
      </c>
      <c r="I433" t="s">
        <v>512</v>
      </c>
      <c r="J433" t="s">
        <v>233</v>
      </c>
      <c r="K433" t="s">
        <v>234</v>
      </c>
      <c r="L433" s="3">
        <v>-16.186179958193932</v>
      </c>
      <c r="R433" s="3">
        <v>16.270396303144295</v>
      </c>
      <c r="AA433" t="s">
        <v>497</v>
      </c>
      <c r="AB433">
        <v>2014</v>
      </c>
      <c r="AC433">
        <v>2014</v>
      </c>
      <c r="AD433" t="s">
        <v>498</v>
      </c>
      <c r="AF433" t="s">
        <v>158</v>
      </c>
      <c r="AG433">
        <v>8</v>
      </c>
      <c r="AH433">
        <v>10</v>
      </c>
      <c r="AI433">
        <v>-125</v>
      </c>
      <c r="AJ433">
        <v>-115</v>
      </c>
      <c r="AK433" t="s">
        <v>197</v>
      </c>
      <c r="AL433" s="4">
        <v>104.88420000000001</v>
      </c>
      <c r="AQ433" s="10">
        <v>5</v>
      </c>
      <c r="AR433" t="s">
        <v>579</v>
      </c>
    </row>
    <row r="434" spans="1:44" x14ac:dyDescent="0.2">
      <c r="A434">
        <v>433</v>
      </c>
      <c r="B434" t="s">
        <v>499</v>
      </c>
      <c r="C434" t="s">
        <v>316</v>
      </c>
      <c r="D434" t="s">
        <v>262</v>
      </c>
      <c r="E434">
        <v>1</v>
      </c>
      <c r="H434" t="s">
        <v>31</v>
      </c>
      <c r="I434" t="s">
        <v>512</v>
      </c>
      <c r="J434" t="s">
        <v>233</v>
      </c>
      <c r="K434" t="s">
        <v>234</v>
      </c>
      <c r="L434" s="3">
        <v>-16.285397488378493</v>
      </c>
      <c r="R434" s="3">
        <v>15.922576368764499</v>
      </c>
      <c r="AA434" t="s">
        <v>497</v>
      </c>
      <c r="AB434">
        <v>2014</v>
      </c>
      <c r="AC434">
        <v>2014</v>
      </c>
      <c r="AD434" t="s">
        <v>498</v>
      </c>
      <c r="AF434" t="s">
        <v>158</v>
      </c>
      <c r="AG434">
        <v>8</v>
      </c>
      <c r="AH434">
        <v>10</v>
      </c>
      <c r="AI434">
        <v>-125</v>
      </c>
      <c r="AJ434">
        <v>-115</v>
      </c>
      <c r="AK434" t="s">
        <v>197</v>
      </c>
      <c r="AL434" s="4">
        <v>113.2154</v>
      </c>
      <c r="AQ434" s="10">
        <v>6</v>
      </c>
      <c r="AR434" t="s">
        <v>579</v>
      </c>
    </row>
    <row r="435" spans="1:44" x14ac:dyDescent="0.2">
      <c r="A435">
        <v>434</v>
      </c>
      <c r="B435" t="s">
        <v>499</v>
      </c>
      <c r="C435" t="s">
        <v>316</v>
      </c>
      <c r="D435" t="s">
        <v>262</v>
      </c>
      <c r="E435">
        <v>1</v>
      </c>
      <c r="H435" t="s">
        <v>31</v>
      </c>
      <c r="I435" t="s">
        <v>512</v>
      </c>
      <c r="J435" t="s">
        <v>233</v>
      </c>
      <c r="K435" t="s">
        <v>234</v>
      </c>
      <c r="L435" s="3">
        <v>-16.252368537953586</v>
      </c>
      <c r="R435" s="3">
        <v>15.838658513527491</v>
      </c>
      <c r="AA435" t="s">
        <v>497</v>
      </c>
      <c r="AB435">
        <v>2014</v>
      </c>
      <c r="AC435">
        <v>2014</v>
      </c>
      <c r="AD435" t="s">
        <v>498</v>
      </c>
      <c r="AF435" t="s">
        <v>158</v>
      </c>
      <c r="AG435">
        <v>8</v>
      </c>
      <c r="AH435">
        <v>10</v>
      </c>
      <c r="AI435">
        <v>-125</v>
      </c>
      <c r="AJ435">
        <v>-115</v>
      </c>
      <c r="AK435" t="s">
        <v>197</v>
      </c>
      <c r="AL435" s="4">
        <v>119.46380000000001</v>
      </c>
      <c r="AQ435" s="10">
        <v>7</v>
      </c>
      <c r="AR435" t="s">
        <v>579</v>
      </c>
    </row>
    <row r="436" spans="1:44" x14ac:dyDescent="0.2">
      <c r="A436">
        <v>435</v>
      </c>
      <c r="B436" t="s">
        <v>499</v>
      </c>
      <c r="C436" t="s">
        <v>180</v>
      </c>
      <c r="D436" t="s">
        <v>447</v>
      </c>
      <c r="E436">
        <v>1</v>
      </c>
      <c r="H436" t="s">
        <v>31</v>
      </c>
      <c r="I436" t="s">
        <v>512</v>
      </c>
      <c r="J436" t="s">
        <v>233</v>
      </c>
      <c r="K436" t="s">
        <v>234</v>
      </c>
      <c r="L436" s="3">
        <v>-15.416802564381731</v>
      </c>
      <c r="R436" s="3">
        <v>14.461700696927416</v>
      </c>
      <c r="AA436" t="s">
        <v>497</v>
      </c>
      <c r="AB436">
        <v>2014</v>
      </c>
      <c r="AC436">
        <v>2014</v>
      </c>
      <c r="AD436" t="s">
        <v>498</v>
      </c>
      <c r="AF436" t="s">
        <v>158</v>
      </c>
      <c r="AG436">
        <v>8</v>
      </c>
      <c r="AH436">
        <v>10</v>
      </c>
      <c r="AI436">
        <v>-125</v>
      </c>
      <c r="AJ436">
        <v>-115</v>
      </c>
      <c r="AK436" t="s">
        <v>197</v>
      </c>
      <c r="AL436" s="4">
        <v>195.1653</v>
      </c>
      <c r="AQ436" s="10">
        <v>1</v>
      </c>
      <c r="AR436" t="s">
        <v>579</v>
      </c>
    </row>
    <row r="437" spans="1:44" x14ac:dyDescent="0.2">
      <c r="A437">
        <v>436</v>
      </c>
      <c r="B437" t="s">
        <v>499</v>
      </c>
      <c r="C437" t="s">
        <v>180</v>
      </c>
      <c r="D437" t="s">
        <v>447</v>
      </c>
      <c r="E437">
        <v>1</v>
      </c>
      <c r="H437" t="s">
        <v>31</v>
      </c>
      <c r="I437" t="s">
        <v>512</v>
      </c>
      <c r="J437" t="s">
        <v>233</v>
      </c>
      <c r="K437" t="s">
        <v>234</v>
      </c>
      <c r="L437" s="3">
        <v>-15.996295574982465</v>
      </c>
      <c r="R437" s="3">
        <v>15.26714789689844</v>
      </c>
      <c r="AA437" t="s">
        <v>497</v>
      </c>
      <c r="AB437">
        <v>2014</v>
      </c>
      <c r="AC437">
        <v>2014</v>
      </c>
      <c r="AD437" t="s">
        <v>498</v>
      </c>
      <c r="AF437" t="s">
        <v>158</v>
      </c>
      <c r="AG437">
        <v>8</v>
      </c>
      <c r="AH437">
        <v>10</v>
      </c>
      <c r="AI437">
        <v>-125</v>
      </c>
      <c r="AJ437">
        <v>-115</v>
      </c>
      <c r="AK437" t="s">
        <v>197</v>
      </c>
      <c r="AL437" s="4">
        <v>171.11490000000001</v>
      </c>
      <c r="AQ437" s="10">
        <v>2</v>
      </c>
      <c r="AR437" t="s">
        <v>579</v>
      </c>
    </row>
    <row r="438" spans="1:44" x14ac:dyDescent="0.2">
      <c r="A438">
        <v>437</v>
      </c>
      <c r="B438" t="s">
        <v>499</v>
      </c>
      <c r="C438" t="s">
        <v>180</v>
      </c>
      <c r="D438" t="s">
        <v>447</v>
      </c>
      <c r="E438">
        <v>1</v>
      </c>
      <c r="H438" t="s">
        <v>31</v>
      </c>
      <c r="I438" t="s">
        <v>512</v>
      </c>
      <c r="J438" t="s">
        <v>233</v>
      </c>
      <c r="K438" t="s">
        <v>234</v>
      </c>
      <c r="L438" s="3">
        <v>-15.704614567472124</v>
      </c>
      <c r="R438" s="3">
        <v>15.339358746953234</v>
      </c>
      <c r="AA438" t="s">
        <v>497</v>
      </c>
      <c r="AB438">
        <v>2014</v>
      </c>
      <c r="AC438">
        <v>2014</v>
      </c>
      <c r="AD438" t="s">
        <v>498</v>
      </c>
      <c r="AF438" t="s">
        <v>158</v>
      </c>
      <c r="AG438">
        <v>8</v>
      </c>
      <c r="AH438">
        <v>10</v>
      </c>
      <c r="AI438">
        <v>-125</v>
      </c>
      <c r="AJ438">
        <v>-115</v>
      </c>
      <c r="AK438" t="s">
        <v>197</v>
      </c>
      <c r="AL438" s="4">
        <v>114.26849999999999</v>
      </c>
      <c r="AQ438" s="10">
        <v>3</v>
      </c>
      <c r="AR438" t="s">
        <v>579</v>
      </c>
    </row>
    <row r="439" spans="1:44" x14ac:dyDescent="0.2">
      <c r="A439">
        <v>438</v>
      </c>
      <c r="B439" t="s">
        <v>499</v>
      </c>
      <c r="C439" t="s">
        <v>180</v>
      </c>
      <c r="D439" t="s">
        <v>447</v>
      </c>
      <c r="E439">
        <v>1</v>
      </c>
      <c r="H439" t="s">
        <v>31</v>
      </c>
      <c r="I439" t="s">
        <v>512</v>
      </c>
      <c r="J439" t="s">
        <v>233</v>
      </c>
      <c r="K439" t="s">
        <v>234</v>
      </c>
      <c r="L439" s="3">
        <v>-15.707272677678564</v>
      </c>
      <c r="R439" s="3">
        <v>15.184153734535705</v>
      </c>
      <c r="AA439" t="s">
        <v>497</v>
      </c>
      <c r="AB439">
        <v>2014</v>
      </c>
      <c r="AC439">
        <v>2014</v>
      </c>
      <c r="AD439" t="s">
        <v>498</v>
      </c>
      <c r="AF439" t="s">
        <v>158</v>
      </c>
      <c r="AG439">
        <v>8</v>
      </c>
      <c r="AH439">
        <v>10</v>
      </c>
      <c r="AI439">
        <v>-125</v>
      </c>
      <c r="AJ439">
        <v>-115</v>
      </c>
      <c r="AK439" t="s">
        <v>197</v>
      </c>
      <c r="AL439" s="4">
        <v>151.43729999999999</v>
      </c>
      <c r="AQ439" s="10">
        <v>4</v>
      </c>
      <c r="AR439" t="s">
        <v>579</v>
      </c>
    </row>
    <row r="440" spans="1:44" x14ac:dyDescent="0.2">
      <c r="A440">
        <v>439</v>
      </c>
      <c r="B440" t="s">
        <v>499</v>
      </c>
      <c r="C440" t="s">
        <v>180</v>
      </c>
      <c r="D440" t="s">
        <v>447</v>
      </c>
      <c r="E440">
        <v>1</v>
      </c>
      <c r="H440" t="s">
        <v>31</v>
      </c>
      <c r="I440" t="s">
        <v>512</v>
      </c>
      <c r="J440" t="s">
        <v>233</v>
      </c>
      <c r="K440" t="s">
        <v>234</v>
      </c>
      <c r="L440" s="3">
        <v>-14.642745137995407</v>
      </c>
      <c r="R440" s="3">
        <v>17.211467560837093</v>
      </c>
      <c r="AA440" t="s">
        <v>497</v>
      </c>
      <c r="AB440">
        <v>2014</v>
      </c>
      <c r="AC440">
        <v>2014</v>
      </c>
      <c r="AD440" t="s">
        <v>498</v>
      </c>
      <c r="AF440" t="s">
        <v>158</v>
      </c>
      <c r="AG440">
        <v>8</v>
      </c>
      <c r="AH440">
        <v>10</v>
      </c>
      <c r="AI440">
        <v>-125</v>
      </c>
      <c r="AJ440">
        <v>-115</v>
      </c>
      <c r="AK440" t="s">
        <v>197</v>
      </c>
      <c r="AL440" s="4">
        <v>108.80250000000001</v>
      </c>
      <c r="AQ440" s="10">
        <v>5</v>
      </c>
      <c r="AR440" t="s">
        <v>579</v>
      </c>
    </row>
    <row r="441" spans="1:44" x14ac:dyDescent="0.2">
      <c r="A441">
        <v>440</v>
      </c>
      <c r="B441" t="s">
        <v>499</v>
      </c>
      <c r="C441" t="s">
        <v>155</v>
      </c>
      <c r="D441" t="s">
        <v>154</v>
      </c>
      <c r="E441">
        <v>1</v>
      </c>
      <c r="H441" t="s">
        <v>31</v>
      </c>
      <c r="I441" t="s">
        <v>512</v>
      </c>
      <c r="J441" t="s">
        <v>233</v>
      </c>
      <c r="K441" t="s">
        <v>234</v>
      </c>
      <c r="L441" s="3">
        <v>-16.375781966391848</v>
      </c>
      <c r="R441" s="3">
        <v>16.820109931965867</v>
      </c>
      <c r="AA441" t="s">
        <v>497</v>
      </c>
      <c r="AB441">
        <v>2014</v>
      </c>
      <c r="AC441">
        <v>2014</v>
      </c>
      <c r="AD441" t="s">
        <v>498</v>
      </c>
      <c r="AF441" t="s">
        <v>158</v>
      </c>
      <c r="AG441">
        <v>8</v>
      </c>
      <c r="AH441">
        <v>10</v>
      </c>
      <c r="AI441">
        <v>-125</v>
      </c>
      <c r="AJ441">
        <v>-115</v>
      </c>
      <c r="AK441" t="s">
        <v>197</v>
      </c>
      <c r="AL441" s="4">
        <v>182.14339999999999</v>
      </c>
      <c r="AQ441" s="10">
        <v>1</v>
      </c>
      <c r="AR441" t="s">
        <v>579</v>
      </c>
    </row>
    <row r="442" spans="1:44" x14ac:dyDescent="0.2">
      <c r="A442">
        <v>441</v>
      </c>
      <c r="B442" t="s">
        <v>499</v>
      </c>
      <c r="C442" t="s">
        <v>155</v>
      </c>
      <c r="D442" t="s">
        <v>154</v>
      </c>
      <c r="E442">
        <v>1</v>
      </c>
      <c r="H442" t="s">
        <v>31</v>
      </c>
      <c r="I442" t="s">
        <v>512</v>
      </c>
      <c r="J442" t="s">
        <v>233</v>
      </c>
      <c r="K442" t="s">
        <v>234</v>
      </c>
      <c r="L442" s="3">
        <v>-16.859059616748688</v>
      </c>
      <c r="R442" s="3">
        <v>15.919716384832874</v>
      </c>
      <c r="AA442" t="s">
        <v>497</v>
      </c>
      <c r="AB442">
        <v>2014</v>
      </c>
      <c r="AC442">
        <v>2014</v>
      </c>
      <c r="AD442" t="s">
        <v>498</v>
      </c>
      <c r="AF442" t="s">
        <v>158</v>
      </c>
      <c r="AG442">
        <v>8</v>
      </c>
      <c r="AH442">
        <v>10</v>
      </c>
      <c r="AI442">
        <v>-125</v>
      </c>
      <c r="AJ442">
        <v>-115</v>
      </c>
      <c r="AK442" t="s">
        <v>197</v>
      </c>
      <c r="AL442" s="4">
        <v>155.90300000000002</v>
      </c>
      <c r="AQ442" s="10">
        <v>2</v>
      </c>
      <c r="AR442" t="s">
        <v>579</v>
      </c>
    </row>
    <row r="443" spans="1:44" x14ac:dyDescent="0.2">
      <c r="A443">
        <v>442</v>
      </c>
      <c r="B443" t="s">
        <v>499</v>
      </c>
      <c r="C443" t="s">
        <v>155</v>
      </c>
      <c r="D443" t="s">
        <v>154</v>
      </c>
      <c r="E443">
        <v>1</v>
      </c>
      <c r="H443" t="s">
        <v>31</v>
      </c>
      <c r="I443" t="s">
        <v>512</v>
      </c>
      <c r="J443" t="s">
        <v>233</v>
      </c>
      <c r="K443" t="s">
        <v>234</v>
      </c>
      <c r="L443" s="3">
        <v>-16.317535453856248</v>
      </c>
      <c r="R443" s="3">
        <v>15.798023666900409</v>
      </c>
      <c r="AA443" t="s">
        <v>497</v>
      </c>
      <c r="AB443">
        <v>2014</v>
      </c>
      <c r="AC443">
        <v>2014</v>
      </c>
      <c r="AD443" t="s">
        <v>498</v>
      </c>
      <c r="AF443" t="s">
        <v>158</v>
      </c>
      <c r="AG443">
        <v>8</v>
      </c>
      <c r="AH443">
        <v>10</v>
      </c>
      <c r="AI443">
        <v>-125</v>
      </c>
      <c r="AJ443">
        <v>-115</v>
      </c>
      <c r="AK443" t="s">
        <v>197</v>
      </c>
      <c r="AL443" s="4">
        <v>147.15620000000001</v>
      </c>
      <c r="AQ443" s="10">
        <v>3</v>
      </c>
      <c r="AR443" t="s">
        <v>579</v>
      </c>
    </row>
    <row r="444" spans="1:44" x14ac:dyDescent="0.2">
      <c r="A444">
        <v>443</v>
      </c>
      <c r="B444" t="s">
        <v>499</v>
      </c>
      <c r="C444" t="s">
        <v>155</v>
      </c>
      <c r="D444" t="s">
        <v>154</v>
      </c>
      <c r="E444">
        <v>1</v>
      </c>
      <c r="H444" t="s">
        <v>31</v>
      </c>
      <c r="I444" t="s">
        <v>512</v>
      </c>
      <c r="J444" t="s">
        <v>233</v>
      </c>
      <c r="K444" t="s">
        <v>234</v>
      </c>
      <c r="L444" s="3">
        <v>-16.635336823462779</v>
      </c>
      <c r="R444" s="3">
        <v>16.322510317043918</v>
      </c>
      <c r="AA444" t="s">
        <v>497</v>
      </c>
      <c r="AB444">
        <v>2014</v>
      </c>
      <c r="AC444">
        <v>2014</v>
      </c>
      <c r="AD444" t="s">
        <v>498</v>
      </c>
      <c r="AF444" t="s">
        <v>158</v>
      </c>
      <c r="AG444">
        <v>8</v>
      </c>
      <c r="AH444">
        <v>10</v>
      </c>
      <c r="AI444">
        <v>-125</v>
      </c>
      <c r="AJ444">
        <v>-115</v>
      </c>
      <c r="AK444" t="s">
        <v>197</v>
      </c>
      <c r="AL444" s="4">
        <v>136.2227</v>
      </c>
      <c r="AQ444" s="10">
        <v>4</v>
      </c>
      <c r="AR444" t="s">
        <v>579</v>
      </c>
    </row>
    <row r="445" spans="1:44" x14ac:dyDescent="0.2">
      <c r="A445">
        <v>444</v>
      </c>
      <c r="B445" t="s">
        <v>499</v>
      </c>
      <c r="C445" t="s">
        <v>155</v>
      </c>
      <c r="D445" t="s">
        <v>154</v>
      </c>
      <c r="E445">
        <v>1</v>
      </c>
      <c r="H445" t="s">
        <v>31</v>
      </c>
      <c r="I445" t="s">
        <v>512</v>
      </c>
      <c r="J445" t="s">
        <v>233</v>
      </c>
      <c r="K445" t="s">
        <v>234</v>
      </c>
      <c r="L445" s="3">
        <v>-16.731470332502976</v>
      </c>
      <c r="R445" s="3">
        <v>17.0236680260812</v>
      </c>
      <c r="AA445" t="s">
        <v>497</v>
      </c>
      <c r="AB445">
        <v>2014</v>
      </c>
      <c r="AC445">
        <v>2014</v>
      </c>
      <c r="AD445" t="s">
        <v>498</v>
      </c>
      <c r="AF445" t="s">
        <v>158</v>
      </c>
      <c r="AG445">
        <v>8</v>
      </c>
      <c r="AH445">
        <v>10</v>
      </c>
      <c r="AI445">
        <v>-125</v>
      </c>
      <c r="AJ445">
        <v>-115</v>
      </c>
      <c r="AK445" t="s">
        <v>197</v>
      </c>
      <c r="AL445" s="4">
        <v>142.78280000000001</v>
      </c>
      <c r="AQ445" s="10">
        <v>5</v>
      </c>
      <c r="AR445" t="s">
        <v>579</v>
      </c>
    </row>
    <row r="446" spans="1:44" x14ac:dyDescent="0.2">
      <c r="A446">
        <v>445</v>
      </c>
      <c r="B446" t="s">
        <v>499</v>
      </c>
      <c r="C446" t="s">
        <v>155</v>
      </c>
      <c r="D446" t="s">
        <v>154</v>
      </c>
      <c r="E446">
        <v>1</v>
      </c>
      <c r="H446" t="s">
        <v>31</v>
      </c>
      <c r="I446" t="s">
        <v>512</v>
      </c>
      <c r="J446" t="s">
        <v>233</v>
      </c>
      <c r="K446" t="s">
        <v>234</v>
      </c>
      <c r="L446" s="3">
        <v>-16.657798000092164</v>
      </c>
      <c r="R446" s="3">
        <v>14.314267033823285</v>
      </c>
      <c r="AA446" t="s">
        <v>497</v>
      </c>
      <c r="AB446">
        <v>2014</v>
      </c>
      <c r="AC446">
        <v>2014</v>
      </c>
      <c r="AD446" t="s">
        <v>498</v>
      </c>
      <c r="AF446" t="s">
        <v>158</v>
      </c>
      <c r="AG446">
        <v>8</v>
      </c>
      <c r="AH446">
        <v>10</v>
      </c>
      <c r="AI446">
        <v>-125</v>
      </c>
      <c r="AJ446">
        <v>-115</v>
      </c>
      <c r="AK446" t="s">
        <v>197</v>
      </c>
      <c r="AL446" s="4">
        <v>129.6626</v>
      </c>
      <c r="AQ446" s="10">
        <v>6</v>
      </c>
      <c r="AR446" t="s">
        <v>579</v>
      </c>
    </row>
    <row r="447" spans="1:44" x14ac:dyDescent="0.2">
      <c r="A447">
        <v>446</v>
      </c>
      <c r="B447" t="s">
        <v>499</v>
      </c>
      <c r="C447" t="s">
        <v>155</v>
      </c>
      <c r="D447" t="s">
        <v>154</v>
      </c>
      <c r="E447">
        <v>1</v>
      </c>
      <c r="H447" t="s">
        <v>31</v>
      </c>
      <c r="I447" t="s">
        <v>512</v>
      </c>
      <c r="J447" t="s">
        <v>233</v>
      </c>
      <c r="K447" t="s">
        <v>234</v>
      </c>
      <c r="L447" s="3">
        <v>-16.429489994772247</v>
      </c>
      <c r="R447" s="3">
        <v>15.730011627631619</v>
      </c>
      <c r="AA447" t="s">
        <v>497</v>
      </c>
      <c r="AB447">
        <v>2014</v>
      </c>
      <c r="AC447">
        <v>2014</v>
      </c>
      <c r="AD447" t="s">
        <v>498</v>
      </c>
      <c r="AF447" t="s">
        <v>158</v>
      </c>
      <c r="AG447">
        <v>8</v>
      </c>
      <c r="AH447">
        <v>10</v>
      </c>
      <c r="AI447">
        <v>-125</v>
      </c>
      <c r="AJ447">
        <v>-115</v>
      </c>
      <c r="AK447" t="s">
        <v>197</v>
      </c>
      <c r="AL447" s="4">
        <v>184.33010000000002</v>
      </c>
      <c r="AQ447" s="10">
        <v>7</v>
      </c>
      <c r="AR447" t="s">
        <v>579</v>
      </c>
    </row>
    <row r="448" spans="1:44" x14ac:dyDescent="0.2">
      <c r="A448">
        <v>447</v>
      </c>
      <c r="B448" t="s">
        <v>499</v>
      </c>
      <c r="C448" t="s">
        <v>155</v>
      </c>
      <c r="D448" t="s">
        <v>154</v>
      </c>
      <c r="E448">
        <v>1</v>
      </c>
      <c r="H448" t="s">
        <v>31</v>
      </c>
      <c r="I448" t="s">
        <v>512</v>
      </c>
      <c r="J448" t="s">
        <v>233</v>
      </c>
      <c r="K448" t="s">
        <v>234</v>
      </c>
      <c r="L448" s="3">
        <v>-16.103394345193401</v>
      </c>
      <c r="R448" s="3">
        <v>17.178274448268024</v>
      </c>
      <c r="AA448" t="s">
        <v>497</v>
      </c>
      <c r="AB448">
        <v>2014</v>
      </c>
      <c r="AC448">
        <v>2014</v>
      </c>
      <c r="AD448" t="s">
        <v>498</v>
      </c>
      <c r="AF448" t="s">
        <v>158</v>
      </c>
      <c r="AG448">
        <v>8</v>
      </c>
      <c r="AH448">
        <v>10</v>
      </c>
      <c r="AI448">
        <v>-125</v>
      </c>
      <c r="AJ448">
        <v>-115</v>
      </c>
      <c r="AK448" t="s">
        <v>197</v>
      </c>
      <c r="AL448" s="4">
        <v>94.675399999999996</v>
      </c>
      <c r="AQ448" s="10">
        <v>9</v>
      </c>
      <c r="AR448" t="s">
        <v>579</v>
      </c>
    </row>
    <row r="449" spans="1:44" x14ac:dyDescent="0.2">
      <c r="A449">
        <v>448</v>
      </c>
      <c r="B449" t="s">
        <v>499</v>
      </c>
      <c r="C449" t="s">
        <v>155</v>
      </c>
      <c r="D449" t="s">
        <v>154</v>
      </c>
      <c r="E449">
        <v>1</v>
      </c>
      <c r="H449" t="s">
        <v>31</v>
      </c>
      <c r="I449" t="s">
        <v>512</v>
      </c>
      <c r="J449" t="s">
        <v>233</v>
      </c>
      <c r="K449" t="s">
        <v>234</v>
      </c>
      <c r="L449" s="3">
        <v>-16.862596374234212</v>
      </c>
      <c r="R449" s="3">
        <v>17.189471686524836</v>
      </c>
      <c r="AA449" t="s">
        <v>497</v>
      </c>
      <c r="AB449">
        <v>2014</v>
      </c>
      <c r="AC449">
        <v>2014</v>
      </c>
      <c r="AD449" t="s">
        <v>498</v>
      </c>
      <c r="AF449" t="s">
        <v>158</v>
      </c>
      <c r="AG449">
        <v>8</v>
      </c>
      <c r="AH449">
        <v>10</v>
      </c>
      <c r="AI449">
        <v>-125</v>
      </c>
      <c r="AJ449">
        <v>-115</v>
      </c>
      <c r="AK449" t="s">
        <v>197</v>
      </c>
      <c r="AL449" s="4">
        <v>162.4631</v>
      </c>
      <c r="AQ449" s="10">
        <v>10</v>
      </c>
      <c r="AR449" t="s">
        <v>579</v>
      </c>
    </row>
    <row r="450" spans="1:44" x14ac:dyDescent="0.2">
      <c r="A450">
        <v>449</v>
      </c>
      <c r="B450" t="s">
        <v>499</v>
      </c>
      <c r="C450" t="s">
        <v>155</v>
      </c>
      <c r="D450" t="s">
        <v>154</v>
      </c>
      <c r="E450">
        <v>1</v>
      </c>
      <c r="H450" t="s">
        <v>31</v>
      </c>
      <c r="I450" t="s">
        <v>512</v>
      </c>
      <c r="J450" t="s">
        <v>233</v>
      </c>
      <c r="K450" t="s">
        <v>234</v>
      </c>
      <c r="L450" s="3">
        <v>-16.26500447143767</v>
      </c>
      <c r="R450" s="3">
        <v>16.756109162071809</v>
      </c>
      <c r="AA450" t="s">
        <v>497</v>
      </c>
      <c r="AB450">
        <v>2014</v>
      </c>
      <c r="AC450">
        <v>2014</v>
      </c>
      <c r="AD450" t="s">
        <v>498</v>
      </c>
      <c r="AF450" t="s">
        <v>158</v>
      </c>
      <c r="AG450">
        <v>8</v>
      </c>
      <c r="AH450">
        <v>10</v>
      </c>
      <c r="AI450">
        <v>-125</v>
      </c>
      <c r="AJ450">
        <v>-115</v>
      </c>
      <c r="AK450" t="s">
        <v>197</v>
      </c>
      <c r="AL450" s="4">
        <v>153.71629999999999</v>
      </c>
      <c r="AQ450" s="10">
        <v>11</v>
      </c>
      <c r="AR450" t="s">
        <v>579</v>
      </c>
    </row>
    <row r="451" spans="1:44" x14ac:dyDescent="0.2">
      <c r="A451">
        <v>450</v>
      </c>
      <c r="B451" t="s">
        <v>499</v>
      </c>
      <c r="C451" t="s">
        <v>155</v>
      </c>
      <c r="D451" t="s">
        <v>154</v>
      </c>
      <c r="E451">
        <v>1</v>
      </c>
      <c r="H451" t="s">
        <v>31</v>
      </c>
      <c r="I451" t="s">
        <v>512</v>
      </c>
      <c r="J451" t="s">
        <v>233</v>
      </c>
      <c r="K451" t="s">
        <v>234</v>
      </c>
      <c r="L451" s="3">
        <v>-16.423193457694808</v>
      </c>
      <c r="R451" s="3">
        <v>16.568207225848948</v>
      </c>
      <c r="AA451" t="s">
        <v>497</v>
      </c>
      <c r="AB451">
        <v>2014</v>
      </c>
      <c r="AC451">
        <v>2014</v>
      </c>
      <c r="AD451" t="s">
        <v>498</v>
      </c>
      <c r="AF451" t="s">
        <v>158</v>
      </c>
      <c r="AG451">
        <v>8</v>
      </c>
      <c r="AH451">
        <v>10</v>
      </c>
      <c r="AI451">
        <v>-125</v>
      </c>
      <c r="AJ451">
        <v>-115</v>
      </c>
      <c r="AK451" t="s">
        <v>197</v>
      </c>
      <c r="AL451" s="4">
        <v>166.8365</v>
      </c>
      <c r="AQ451" s="10">
        <v>12</v>
      </c>
      <c r="AR451" t="s">
        <v>579</v>
      </c>
    </row>
    <row r="452" spans="1:44" x14ac:dyDescent="0.2">
      <c r="A452">
        <v>451</v>
      </c>
      <c r="B452" t="s">
        <v>499</v>
      </c>
      <c r="C452" t="s">
        <v>155</v>
      </c>
      <c r="D452" t="s">
        <v>154</v>
      </c>
      <c r="E452">
        <v>1</v>
      </c>
      <c r="H452" t="s">
        <v>31</v>
      </c>
      <c r="I452" t="s">
        <v>512</v>
      </c>
      <c r="J452" t="s">
        <v>233</v>
      </c>
      <c r="K452" t="s">
        <v>234</v>
      </c>
      <c r="L452" s="3">
        <v>-16.852968399507105</v>
      </c>
      <c r="R452" s="3">
        <v>16.030247401984102</v>
      </c>
      <c r="AA452" t="s">
        <v>497</v>
      </c>
      <c r="AB452">
        <v>2014</v>
      </c>
      <c r="AC452">
        <v>2014</v>
      </c>
      <c r="AD452" t="s">
        <v>498</v>
      </c>
      <c r="AF452" t="s">
        <v>158</v>
      </c>
      <c r="AG452">
        <v>8</v>
      </c>
      <c r="AH452">
        <v>10</v>
      </c>
      <c r="AI452">
        <v>-125</v>
      </c>
      <c r="AJ452">
        <v>-115</v>
      </c>
      <c r="AK452" t="s">
        <v>197</v>
      </c>
      <c r="AL452" s="4">
        <v>169.0232</v>
      </c>
      <c r="AQ452" s="10">
        <v>13</v>
      </c>
      <c r="AR452" t="s">
        <v>579</v>
      </c>
    </row>
    <row r="453" spans="1:44" x14ac:dyDescent="0.2">
      <c r="A453">
        <v>452</v>
      </c>
      <c r="B453" t="s">
        <v>499</v>
      </c>
      <c r="C453" t="s">
        <v>155</v>
      </c>
      <c r="D453" t="s">
        <v>154</v>
      </c>
      <c r="E453">
        <v>1</v>
      </c>
      <c r="H453" t="s">
        <v>31</v>
      </c>
      <c r="I453" t="s">
        <v>512</v>
      </c>
      <c r="J453" t="s">
        <v>233</v>
      </c>
      <c r="K453" t="s">
        <v>234</v>
      </c>
      <c r="L453" s="3">
        <v>-17.063603620060562</v>
      </c>
      <c r="R453" s="3">
        <v>15.698380339895181</v>
      </c>
      <c r="AA453" t="s">
        <v>497</v>
      </c>
      <c r="AB453">
        <v>2014</v>
      </c>
      <c r="AC453">
        <v>2014</v>
      </c>
      <c r="AD453" t="s">
        <v>498</v>
      </c>
      <c r="AF453" t="s">
        <v>158</v>
      </c>
      <c r="AG453">
        <v>8</v>
      </c>
      <c r="AH453">
        <v>10</v>
      </c>
      <c r="AI453">
        <v>-125</v>
      </c>
      <c r="AJ453">
        <v>-115</v>
      </c>
      <c r="AK453" t="s">
        <v>197</v>
      </c>
      <c r="AL453" s="4">
        <v>164.6498</v>
      </c>
      <c r="AQ453" s="10">
        <v>14</v>
      </c>
      <c r="AR453" t="s">
        <v>579</v>
      </c>
    </row>
    <row r="454" spans="1:44" x14ac:dyDescent="0.2">
      <c r="A454">
        <v>453</v>
      </c>
      <c r="B454" t="s">
        <v>499</v>
      </c>
      <c r="C454" t="s">
        <v>315</v>
      </c>
      <c r="D454" t="s">
        <v>311</v>
      </c>
      <c r="E454">
        <v>1</v>
      </c>
      <c r="H454" t="s">
        <v>31</v>
      </c>
      <c r="I454" t="s">
        <v>512</v>
      </c>
      <c r="J454" t="s">
        <v>233</v>
      </c>
      <c r="K454" t="s">
        <v>234</v>
      </c>
      <c r="L454" s="3">
        <v>-16.455312047435228</v>
      </c>
      <c r="R454" s="3">
        <v>15.737826316671818</v>
      </c>
      <c r="AA454" t="s">
        <v>497</v>
      </c>
      <c r="AB454">
        <v>2014</v>
      </c>
      <c r="AC454">
        <v>2014</v>
      </c>
      <c r="AD454" t="s">
        <v>498</v>
      </c>
      <c r="AF454" t="s">
        <v>158</v>
      </c>
      <c r="AG454">
        <v>8</v>
      </c>
      <c r="AH454">
        <v>10</v>
      </c>
      <c r="AI454">
        <v>-125</v>
      </c>
      <c r="AJ454">
        <v>-115</v>
      </c>
      <c r="AK454" t="s">
        <v>197</v>
      </c>
      <c r="AL454" s="4">
        <v>173.39660000000001</v>
      </c>
      <c r="AQ454" s="10">
        <v>15</v>
      </c>
      <c r="AR454" t="s">
        <v>579</v>
      </c>
    </row>
    <row r="455" spans="1:44" x14ac:dyDescent="0.2">
      <c r="A455">
        <v>454</v>
      </c>
      <c r="B455" t="s">
        <v>499</v>
      </c>
      <c r="C455" t="s">
        <v>315</v>
      </c>
      <c r="D455" t="s">
        <v>311</v>
      </c>
      <c r="E455">
        <v>1</v>
      </c>
      <c r="H455" t="s">
        <v>31</v>
      </c>
      <c r="I455" t="s">
        <v>512</v>
      </c>
      <c r="J455" t="s">
        <v>233</v>
      </c>
      <c r="K455" t="s">
        <v>234</v>
      </c>
      <c r="L455" s="3">
        <v>-16.338879056939714</v>
      </c>
      <c r="R455" s="3">
        <v>16.730374238506091</v>
      </c>
      <c r="AA455" t="s">
        <v>497</v>
      </c>
      <c r="AB455">
        <v>2014</v>
      </c>
      <c r="AC455">
        <v>2014</v>
      </c>
      <c r="AD455" t="s">
        <v>498</v>
      </c>
      <c r="AF455" t="s">
        <v>158</v>
      </c>
      <c r="AG455">
        <v>8</v>
      </c>
      <c r="AH455">
        <v>10</v>
      </c>
      <c r="AI455">
        <v>-125</v>
      </c>
      <c r="AJ455">
        <v>-115</v>
      </c>
      <c r="AK455" t="s">
        <v>197</v>
      </c>
      <c r="AL455" s="4">
        <v>158.08969999999999</v>
      </c>
      <c r="AQ455" s="10">
        <v>16</v>
      </c>
      <c r="AR455" t="s">
        <v>579</v>
      </c>
    </row>
    <row r="456" spans="1:44" x14ac:dyDescent="0.2">
      <c r="A456">
        <v>455</v>
      </c>
      <c r="B456" t="s">
        <v>499</v>
      </c>
      <c r="C456" t="s">
        <v>315</v>
      </c>
      <c r="D456" t="s">
        <v>311</v>
      </c>
      <c r="E456">
        <v>1</v>
      </c>
      <c r="H456" t="s">
        <v>31</v>
      </c>
      <c r="I456" t="s">
        <v>512</v>
      </c>
      <c r="J456" t="s">
        <v>233</v>
      </c>
      <c r="K456" t="s">
        <v>234</v>
      </c>
      <c r="L456" s="3">
        <v>-16.569423484269159</v>
      </c>
      <c r="R456" s="3">
        <v>18.064910238978044</v>
      </c>
      <c r="AA456" t="s">
        <v>497</v>
      </c>
      <c r="AB456">
        <v>2014</v>
      </c>
      <c r="AC456">
        <v>2014</v>
      </c>
      <c r="AD456" t="s">
        <v>498</v>
      </c>
      <c r="AF456" t="s">
        <v>158</v>
      </c>
      <c r="AG456">
        <v>8</v>
      </c>
      <c r="AH456">
        <v>10</v>
      </c>
      <c r="AI456">
        <v>-125</v>
      </c>
      <c r="AJ456">
        <v>-115</v>
      </c>
      <c r="AK456" t="s">
        <v>197</v>
      </c>
      <c r="AL456" s="4">
        <v>120.9158</v>
      </c>
      <c r="AQ456" s="10">
        <v>19</v>
      </c>
      <c r="AR456" t="s">
        <v>579</v>
      </c>
    </row>
    <row r="457" spans="1:44" x14ac:dyDescent="0.2">
      <c r="A457">
        <v>456</v>
      </c>
      <c r="B457" t="s">
        <v>499</v>
      </c>
      <c r="C457" t="s">
        <v>315</v>
      </c>
      <c r="D457" t="s">
        <v>311</v>
      </c>
      <c r="E457">
        <v>1</v>
      </c>
      <c r="H457" t="s">
        <v>31</v>
      </c>
      <c r="I457" t="s">
        <v>512</v>
      </c>
      <c r="J457" t="s">
        <v>233</v>
      </c>
      <c r="K457" t="s">
        <v>234</v>
      </c>
      <c r="L457" s="3">
        <v>-17.392505073206728</v>
      </c>
      <c r="R457" s="3">
        <v>17.633357419148901</v>
      </c>
      <c r="AA457" t="s">
        <v>497</v>
      </c>
      <c r="AB457">
        <v>2014</v>
      </c>
      <c r="AC457">
        <v>2014</v>
      </c>
      <c r="AD457" t="s">
        <v>498</v>
      </c>
      <c r="AF457" t="s">
        <v>158</v>
      </c>
      <c r="AG457">
        <v>8</v>
      </c>
      <c r="AH457">
        <v>10</v>
      </c>
      <c r="AI457">
        <v>-125</v>
      </c>
      <c r="AJ457">
        <v>-115</v>
      </c>
      <c r="AK457" t="s">
        <v>197</v>
      </c>
      <c r="AL457" s="4">
        <v>122.00915000000001</v>
      </c>
      <c r="AQ457" s="10">
        <v>20</v>
      </c>
      <c r="AR457" t="s">
        <v>579</v>
      </c>
    </row>
    <row r="458" spans="1:44" x14ac:dyDescent="0.2">
      <c r="A458">
        <v>457</v>
      </c>
      <c r="B458" t="s">
        <v>499</v>
      </c>
      <c r="C458" t="s">
        <v>315</v>
      </c>
      <c r="D458" t="s">
        <v>311</v>
      </c>
      <c r="E458">
        <v>1</v>
      </c>
      <c r="H458" t="s">
        <v>31</v>
      </c>
      <c r="I458" t="s">
        <v>512</v>
      </c>
      <c r="J458" t="s">
        <v>233</v>
      </c>
      <c r="K458" t="s">
        <v>234</v>
      </c>
      <c r="L458" s="3">
        <v>-16.277641884486037</v>
      </c>
      <c r="R458" s="3">
        <v>16.614514777745665</v>
      </c>
      <c r="AA458" t="s">
        <v>497</v>
      </c>
      <c r="AB458">
        <v>2014</v>
      </c>
      <c r="AC458">
        <v>2014</v>
      </c>
      <c r="AD458" t="s">
        <v>498</v>
      </c>
      <c r="AF458" t="s">
        <v>158</v>
      </c>
      <c r="AG458">
        <v>8</v>
      </c>
      <c r="AH458">
        <v>10</v>
      </c>
      <c r="AI458">
        <v>-125</v>
      </c>
      <c r="AJ458">
        <v>-115</v>
      </c>
      <c r="AK458" t="s">
        <v>197</v>
      </c>
      <c r="AL458" s="4">
        <v>164.6498</v>
      </c>
      <c r="AQ458" s="10">
        <v>21</v>
      </c>
      <c r="AR458" t="s">
        <v>579</v>
      </c>
    </row>
    <row r="459" spans="1:44" x14ac:dyDescent="0.2">
      <c r="A459">
        <v>458</v>
      </c>
      <c r="B459" t="s">
        <v>502</v>
      </c>
      <c r="C459" t="s">
        <v>500</v>
      </c>
      <c r="D459" t="s">
        <v>447</v>
      </c>
      <c r="E459">
        <v>15</v>
      </c>
      <c r="F459">
        <f>5/15</f>
        <v>0.33333333333333331</v>
      </c>
      <c r="G459" t="s">
        <v>96</v>
      </c>
      <c r="H459" t="s">
        <v>64</v>
      </c>
      <c r="I459" t="s">
        <v>507</v>
      </c>
      <c r="J459" t="s">
        <v>233</v>
      </c>
      <c r="K459" t="s">
        <v>494</v>
      </c>
      <c r="L459" s="3">
        <v>-17.3</v>
      </c>
      <c r="M459" t="s">
        <v>39</v>
      </c>
      <c r="N459">
        <v>0.5</v>
      </c>
      <c r="O459">
        <v>-18.2</v>
      </c>
      <c r="P459">
        <v>-16.600000000000001</v>
      </c>
      <c r="R459" s="3">
        <v>16.8</v>
      </c>
      <c r="S459" t="s">
        <v>39</v>
      </c>
      <c r="T459">
        <v>0.6</v>
      </c>
      <c r="U459">
        <v>16.100000000000001</v>
      </c>
      <c r="V459">
        <v>17.899999999999999</v>
      </c>
      <c r="AB459">
        <v>2015</v>
      </c>
      <c r="AC459">
        <v>2016</v>
      </c>
      <c r="AD459" t="s">
        <v>501</v>
      </c>
      <c r="AF459" t="s">
        <v>158</v>
      </c>
      <c r="AG459" s="3">
        <f t="shared" ref="AG459:AG464" si="11">27+41/60+30/3600</f>
        <v>27.691666666666666</v>
      </c>
      <c r="AH459" s="3">
        <f t="shared" ref="AH459:AH464" si="12">28+14/60+52/3600</f>
        <v>28.247777777777777</v>
      </c>
      <c r="AI459" s="3">
        <f t="shared" ref="AI459:AI464" si="13">-114-53/60</f>
        <v>-114.88333333333334</v>
      </c>
      <c r="AJ459" s="3">
        <f t="shared" ref="AJ459:AJ464" si="14">-114-4/60-10/3600</f>
        <v>-114.06944444444444</v>
      </c>
      <c r="AK459" t="s">
        <v>21</v>
      </c>
      <c r="AP459">
        <v>70</v>
      </c>
      <c r="AR459" t="s">
        <v>579</v>
      </c>
    </row>
    <row r="460" spans="1:44" x14ac:dyDescent="0.2">
      <c r="A460">
        <v>459</v>
      </c>
      <c r="B460" t="s">
        <v>502</v>
      </c>
      <c r="C460" t="s">
        <v>500</v>
      </c>
      <c r="D460" t="s">
        <v>447</v>
      </c>
      <c r="E460">
        <v>34</v>
      </c>
      <c r="F460">
        <f>22/34</f>
        <v>0.6470588235294118</v>
      </c>
      <c r="G460" t="s">
        <v>117</v>
      </c>
      <c r="H460" t="s">
        <v>64</v>
      </c>
      <c r="I460" t="s">
        <v>507</v>
      </c>
      <c r="J460" t="s">
        <v>233</v>
      </c>
      <c r="K460" t="s">
        <v>494</v>
      </c>
      <c r="L460" s="3">
        <v>-17.100000000000001</v>
      </c>
      <c r="M460" t="s">
        <v>39</v>
      </c>
      <c r="N460">
        <v>0.6</v>
      </c>
      <c r="O460">
        <v>-18</v>
      </c>
      <c r="P460">
        <v>-15.4</v>
      </c>
      <c r="R460" s="3">
        <v>17.399999999999999</v>
      </c>
      <c r="S460" t="s">
        <v>39</v>
      </c>
      <c r="T460">
        <v>1.2</v>
      </c>
      <c r="U460">
        <v>14.3</v>
      </c>
      <c r="V460">
        <v>20.100000000000001</v>
      </c>
      <c r="AB460">
        <v>2015</v>
      </c>
      <c r="AC460">
        <v>2016</v>
      </c>
      <c r="AD460" t="s">
        <v>501</v>
      </c>
      <c r="AF460" t="s">
        <v>158</v>
      </c>
      <c r="AG460" s="3">
        <f t="shared" si="11"/>
        <v>27.691666666666666</v>
      </c>
      <c r="AH460" s="3">
        <f t="shared" si="12"/>
        <v>28.247777777777777</v>
      </c>
      <c r="AI460" s="3">
        <f t="shared" si="13"/>
        <v>-114.88333333333334</v>
      </c>
      <c r="AJ460" s="3">
        <f t="shared" si="14"/>
        <v>-114.06944444444444</v>
      </c>
      <c r="AK460" t="s">
        <v>21</v>
      </c>
      <c r="AO460">
        <v>70</v>
      </c>
      <c r="AP460">
        <v>100</v>
      </c>
      <c r="AR460" t="s">
        <v>579</v>
      </c>
    </row>
    <row r="461" spans="1:44" x14ac:dyDescent="0.2">
      <c r="A461">
        <v>460</v>
      </c>
      <c r="B461" t="s">
        <v>502</v>
      </c>
      <c r="C461" t="s">
        <v>500</v>
      </c>
      <c r="D461" t="s">
        <v>447</v>
      </c>
      <c r="E461">
        <v>116</v>
      </c>
      <c r="F461">
        <f>62/116</f>
        <v>0.53448275862068961</v>
      </c>
      <c r="G461" t="s">
        <v>118</v>
      </c>
      <c r="H461" t="s">
        <v>64</v>
      </c>
      <c r="I461" t="s">
        <v>507</v>
      </c>
      <c r="J461" t="s">
        <v>233</v>
      </c>
      <c r="K461" t="s">
        <v>494</v>
      </c>
      <c r="L461" s="3">
        <v>-17.5</v>
      </c>
      <c r="M461" t="s">
        <v>39</v>
      </c>
      <c r="N461">
        <v>0.4</v>
      </c>
      <c r="O461">
        <v>-18.3</v>
      </c>
      <c r="P461">
        <v>-16</v>
      </c>
      <c r="R461" s="3">
        <v>19.8</v>
      </c>
      <c r="S461" t="s">
        <v>39</v>
      </c>
      <c r="T461">
        <v>0.8</v>
      </c>
      <c r="U461">
        <v>17.100000000000001</v>
      </c>
      <c r="V461">
        <v>21.3</v>
      </c>
      <c r="AB461">
        <v>2015</v>
      </c>
      <c r="AC461">
        <v>2016</v>
      </c>
      <c r="AD461" t="s">
        <v>501</v>
      </c>
      <c r="AF461" t="s">
        <v>158</v>
      </c>
      <c r="AG461" s="3">
        <f t="shared" si="11"/>
        <v>27.691666666666666</v>
      </c>
      <c r="AH461" s="3">
        <f t="shared" si="12"/>
        <v>28.247777777777777</v>
      </c>
      <c r="AI461" s="3">
        <f t="shared" si="13"/>
        <v>-114.88333333333334</v>
      </c>
      <c r="AJ461" s="3">
        <f t="shared" si="14"/>
        <v>-114.06944444444444</v>
      </c>
      <c r="AK461" t="s">
        <v>21</v>
      </c>
      <c r="AO461">
        <v>102</v>
      </c>
      <c r="AP461">
        <v>196</v>
      </c>
      <c r="AR461" t="s">
        <v>579</v>
      </c>
    </row>
    <row r="462" spans="1:44" x14ac:dyDescent="0.2">
      <c r="A462">
        <v>461</v>
      </c>
      <c r="B462" t="s">
        <v>502</v>
      </c>
      <c r="C462" t="s">
        <v>76</v>
      </c>
      <c r="D462" t="s">
        <v>77</v>
      </c>
      <c r="E462">
        <v>5</v>
      </c>
      <c r="F462">
        <f>3/5</f>
        <v>0.6</v>
      </c>
      <c r="G462" t="s">
        <v>96</v>
      </c>
      <c r="H462" t="s">
        <v>64</v>
      </c>
      <c r="I462" t="s">
        <v>507</v>
      </c>
      <c r="J462" t="s">
        <v>233</v>
      </c>
      <c r="K462" t="s">
        <v>494</v>
      </c>
      <c r="L462" s="3">
        <v>-16.399999999999999</v>
      </c>
      <c r="M462" t="s">
        <v>39</v>
      </c>
      <c r="N462">
        <v>0.5</v>
      </c>
      <c r="O462">
        <v>-17.100000000000001</v>
      </c>
      <c r="P462">
        <v>-15.7</v>
      </c>
      <c r="R462" s="3">
        <v>18.5</v>
      </c>
      <c r="S462" t="s">
        <v>39</v>
      </c>
      <c r="T462">
        <v>0.1</v>
      </c>
      <c r="U462">
        <v>18.399999999999999</v>
      </c>
      <c r="V462">
        <v>18.600000000000001</v>
      </c>
      <c r="AB462">
        <v>2015</v>
      </c>
      <c r="AC462">
        <v>2016</v>
      </c>
      <c r="AD462" t="s">
        <v>501</v>
      </c>
      <c r="AF462" t="s">
        <v>158</v>
      </c>
      <c r="AG462" s="3">
        <f t="shared" si="11"/>
        <v>27.691666666666666</v>
      </c>
      <c r="AH462" s="3">
        <f t="shared" si="12"/>
        <v>28.247777777777777</v>
      </c>
      <c r="AI462" s="3">
        <f t="shared" si="13"/>
        <v>-114.88333333333334</v>
      </c>
      <c r="AJ462" s="3">
        <f t="shared" si="14"/>
        <v>-114.06944444444444</v>
      </c>
      <c r="AK462" t="s">
        <v>21</v>
      </c>
      <c r="AO462">
        <v>130</v>
      </c>
      <c r="AP462">
        <v>155</v>
      </c>
      <c r="AR462" t="s">
        <v>579</v>
      </c>
    </row>
    <row r="463" spans="1:44" x14ac:dyDescent="0.2">
      <c r="A463">
        <v>462</v>
      </c>
      <c r="B463" t="s">
        <v>502</v>
      </c>
      <c r="C463" t="s">
        <v>76</v>
      </c>
      <c r="D463" t="s">
        <v>77</v>
      </c>
      <c r="E463">
        <v>3</v>
      </c>
      <c r="F463">
        <f>2/3</f>
        <v>0.66666666666666663</v>
      </c>
      <c r="G463" t="s">
        <v>117</v>
      </c>
      <c r="H463" t="s">
        <v>64</v>
      </c>
      <c r="I463" t="s">
        <v>507</v>
      </c>
      <c r="J463" t="s">
        <v>233</v>
      </c>
      <c r="K463" t="s">
        <v>494</v>
      </c>
      <c r="L463" s="3">
        <v>-16.8</v>
      </c>
      <c r="M463" t="s">
        <v>39</v>
      </c>
      <c r="N463">
        <v>1.1000000000000001</v>
      </c>
      <c r="O463">
        <v>-179</v>
      </c>
      <c r="P463">
        <v>-15.6</v>
      </c>
      <c r="R463" s="3">
        <v>19.3</v>
      </c>
      <c r="S463" t="s">
        <v>39</v>
      </c>
      <c r="T463">
        <v>1</v>
      </c>
      <c r="U463">
        <v>18.3</v>
      </c>
      <c r="V463">
        <v>20.399999999999999</v>
      </c>
      <c r="AB463">
        <v>2015</v>
      </c>
      <c r="AC463">
        <v>2016</v>
      </c>
      <c r="AD463" t="s">
        <v>501</v>
      </c>
      <c r="AF463" t="s">
        <v>158</v>
      </c>
      <c r="AG463" s="3">
        <f t="shared" si="11"/>
        <v>27.691666666666666</v>
      </c>
      <c r="AH463" s="3">
        <f t="shared" si="12"/>
        <v>28.247777777777777</v>
      </c>
      <c r="AI463" s="3">
        <f t="shared" si="13"/>
        <v>-114.88333333333334</v>
      </c>
      <c r="AJ463" s="3">
        <f t="shared" si="14"/>
        <v>-114.06944444444444</v>
      </c>
      <c r="AK463" t="s">
        <v>21</v>
      </c>
      <c r="AO463">
        <v>175</v>
      </c>
      <c r="AP463">
        <v>186</v>
      </c>
      <c r="AR463" t="s">
        <v>579</v>
      </c>
    </row>
    <row r="464" spans="1:44" x14ac:dyDescent="0.2">
      <c r="A464">
        <v>463</v>
      </c>
      <c r="B464" t="s">
        <v>502</v>
      </c>
      <c r="C464" t="s">
        <v>76</v>
      </c>
      <c r="D464" t="s">
        <v>77</v>
      </c>
      <c r="E464">
        <v>3</v>
      </c>
      <c r="F464">
        <f>2/3</f>
        <v>0.66666666666666663</v>
      </c>
      <c r="G464" t="s">
        <v>118</v>
      </c>
      <c r="H464" t="s">
        <v>64</v>
      </c>
      <c r="I464" t="s">
        <v>507</v>
      </c>
      <c r="J464" t="s">
        <v>233</v>
      </c>
      <c r="K464" t="s">
        <v>494</v>
      </c>
      <c r="L464" s="3">
        <v>-16.399999999999999</v>
      </c>
      <c r="M464" t="s">
        <v>39</v>
      </c>
      <c r="N464">
        <v>0.4</v>
      </c>
      <c r="O464">
        <v>-17.899999999999999</v>
      </c>
      <c r="P464">
        <v>-16</v>
      </c>
      <c r="R464" s="3">
        <v>18.2</v>
      </c>
      <c r="S464" t="s">
        <v>39</v>
      </c>
      <c r="T464">
        <v>0.4</v>
      </c>
      <c r="U464">
        <v>17.7</v>
      </c>
      <c r="V464">
        <v>18.600000000000001</v>
      </c>
      <c r="AB464">
        <v>2015</v>
      </c>
      <c r="AC464">
        <v>2016</v>
      </c>
      <c r="AD464" t="s">
        <v>501</v>
      </c>
      <c r="AF464" t="s">
        <v>158</v>
      </c>
      <c r="AG464" s="3">
        <f t="shared" si="11"/>
        <v>27.691666666666666</v>
      </c>
      <c r="AH464" s="3">
        <f t="shared" si="12"/>
        <v>28.247777777777777</v>
      </c>
      <c r="AI464" s="3">
        <f t="shared" si="13"/>
        <v>-114.88333333333334</v>
      </c>
      <c r="AJ464" s="3">
        <f t="shared" si="14"/>
        <v>-114.06944444444444</v>
      </c>
      <c r="AK464" t="s">
        <v>21</v>
      </c>
      <c r="AO464">
        <v>208</v>
      </c>
      <c r="AP464">
        <v>293</v>
      </c>
      <c r="AR464" t="s">
        <v>579</v>
      </c>
    </row>
    <row r="465" spans="1:44" x14ac:dyDescent="0.2">
      <c r="A465">
        <v>464</v>
      </c>
      <c r="B465" t="s">
        <v>882</v>
      </c>
      <c r="C465" t="s">
        <v>85</v>
      </c>
      <c r="D465" t="s">
        <v>90</v>
      </c>
      <c r="E465">
        <v>18</v>
      </c>
      <c r="F465">
        <v>0</v>
      </c>
      <c r="G465" t="s">
        <v>118</v>
      </c>
      <c r="H465" t="s">
        <v>105</v>
      </c>
      <c r="I465" t="s">
        <v>526</v>
      </c>
      <c r="J465" t="s">
        <v>30</v>
      </c>
      <c r="K465" t="s">
        <v>30</v>
      </c>
      <c r="L465" s="3">
        <v>-19.440000000000001</v>
      </c>
      <c r="M465" t="s">
        <v>39</v>
      </c>
      <c r="N465">
        <v>1.67</v>
      </c>
      <c r="R465" s="3">
        <v>7.73</v>
      </c>
      <c r="S465" t="s">
        <v>39</v>
      </c>
      <c r="T465">
        <v>0.47</v>
      </c>
      <c r="AA465" t="s">
        <v>177</v>
      </c>
      <c r="AB465">
        <v>2013</v>
      </c>
      <c r="AC465">
        <v>2013</v>
      </c>
      <c r="AD465" t="s">
        <v>883</v>
      </c>
      <c r="AF465" t="s">
        <v>212</v>
      </c>
      <c r="AG465">
        <v>40</v>
      </c>
      <c r="AH465">
        <v>42</v>
      </c>
      <c r="AI465">
        <v>0</v>
      </c>
      <c r="AJ465">
        <v>2</v>
      </c>
      <c r="AK465" t="s">
        <v>21</v>
      </c>
      <c r="AL465">
        <v>31.79</v>
      </c>
      <c r="AM465" t="s">
        <v>39</v>
      </c>
      <c r="AN465">
        <v>6.29</v>
      </c>
      <c r="AR465" t="s">
        <v>579</v>
      </c>
    </row>
    <row r="466" spans="1:44" x14ac:dyDescent="0.2">
      <c r="A466">
        <v>465</v>
      </c>
      <c r="B466" t="s">
        <v>882</v>
      </c>
      <c r="C466" t="s">
        <v>85</v>
      </c>
      <c r="D466" t="s">
        <v>90</v>
      </c>
      <c r="E466">
        <v>14</v>
      </c>
      <c r="F466">
        <v>0</v>
      </c>
      <c r="G466" t="s">
        <v>95</v>
      </c>
      <c r="H466" t="s">
        <v>105</v>
      </c>
      <c r="I466" t="s">
        <v>526</v>
      </c>
      <c r="J466" t="s">
        <v>30</v>
      </c>
      <c r="K466" t="s">
        <v>30</v>
      </c>
      <c r="L466" s="3">
        <v>-18.38</v>
      </c>
      <c r="M466" t="s">
        <v>39</v>
      </c>
      <c r="N466">
        <v>0.78</v>
      </c>
      <c r="R466" s="3">
        <v>8.73</v>
      </c>
      <c r="S466" t="s">
        <v>39</v>
      </c>
      <c r="T466">
        <v>0.57999999999999996</v>
      </c>
      <c r="AA466" t="s">
        <v>177</v>
      </c>
      <c r="AB466">
        <v>2013</v>
      </c>
      <c r="AC466">
        <v>2013</v>
      </c>
      <c r="AD466" t="s">
        <v>883</v>
      </c>
      <c r="AF466" t="s">
        <v>212</v>
      </c>
      <c r="AG466">
        <v>40</v>
      </c>
      <c r="AH466">
        <v>42</v>
      </c>
      <c r="AI466">
        <v>0</v>
      </c>
      <c r="AJ466">
        <v>2</v>
      </c>
      <c r="AK466" t="s">
        <v>21</v>
      </c>
      <c r="AL466">
        <v>46.21</v>
      </c>
      <c r="AM466" t="s">
        <v>39</v>
      </c>
      <c r="AN466">
        <v>1.99</v>
      </c>
      <c r="AR466" t="s">
        <v>579</v>
      </c>
    </row>
    <row r="467" spans="1:44" x14ac:dyDescent="0.2">
      <c r="A467">
        <v>466</v>
      </c>
      <c r="B467" t="s">
        <v>882</v>
      </c>
      <c r="C467" t="s">
        <v>85</v>
      </c>
      <c r="D467" t="s">
        <v>90</v>
      </c>
      <c r="E467">
        <v>16</v>
      </c>
      <c r="F467">
        <v>1</v>
      </c>
      <c r="G467" t="s">
        <v>118</v>
      </c>
      <c r="H467" t="s">
        <v>105</v>
      </c>
      <c r="I467" t="s">
        <v>526</v>
      </c>
      <c r="J467" t="s">
        <v>30</v>
      </c>
      <c r="K467" t="s">
        <v>30</v>
      </c>
      <c r="L467" s="3">
        <v>-19.07</v>
      </c>
      <c r="M467" t="s">
        <v>39</v>
      </c>
      <c r="N467">
        <v>0.67</v>
      </c>
      <c r="R467" s="3">
        <v>7.63</v>
      </c>
      <c r="S467" t="s">
        <v>39</v>
      </c>
      <c r="T467">
        <v>0.33</v>
      </c>
      <c r="AA467" t="s">
        <v>177</v>
      </c>
      <c r="AB467">
        <v>2013</v>
      </c>
      <c r="AC467">
        <v>2013</v>
      </c>
      <c r="AD467" t="s">
        <v>883</v>
      </c>
      <c r="AF467" t="s">
        <v>212</v>
      </c>
      <c r="AG467">
        <v>40</v>
      </c>
      <c r="AH467">
        <v>42</v>
      </c>
      <c r="AI467">
        <v>0</v>
      </c>
      <c r="AJ467">
        <v>2</v>
      </c>
      <c r="AK467" t="s">
        <v>21</v>
      </c>
      <c r="AL467">
        <v>30.13</v>
      </c>
      <c r="AM467" t="s">
        <v>39</v>
      </c>
      <c r="AN467">
        <v>3.28</v>
      </c>
      <c r="AR467" t="s">
        <v>579</v>
      </c>
    </row>
    <row r="468" spans="1:44" x14ac:dyDescent="0.2">
      <c r="A468">
        <v>467</v>
      </c>
      <c r="B468" t="s">
        <v>882</v>
      </c>
      <c r="C468" t="s">
        <v>85</v>
      </c>
      <c r="D468" t="s">
        <v>90</v>
      </c>
      <c r="E468">
        <v>14</v>
      </c>
      <c r="F468">
        <v>1</v>
      </c>
      <c r="G468" t="s">
        <v>95</v>
      </c>
      <c r="H468" t="s">
        <v>105</v>
      </c>
      <c r="I468" t="s">
        <v>526</v>
      </c>
      <c r="J468" t="s">
        <v>30</v>
      </c>
      <c r="K468" t="s">
        <v>30</v>
      </c>
      <c r="L468" s="3">
        <v>-19.010000000000002</v>
      </c>
      <c r="M468" t="s">
        <v>39</v>
      </c>
      <c r="N468">
        <v>0.67</v>
      </c>
      <c r="R468" s="3">
        <v>8.19</v>
      </c>
      <c r="S468" t="s">
        <v>39</v>
      </c>
      <c r="T468">
        <v>0.34</v>
      </c>
      <c r="AA468" t="s">
        <v>177</v>
      </c>
      <c r="AB468">
        <v>2013</v>
      </c>
      <c r="AC468">
        <v>2013</v>
      </c>
      <c r="AD468" t="s">
        <v>883</v>
      </c>
      <c r="AF468" t="s">
        <v>212</v>
      </c>
      <c r="AG468">
        <v>40</v>
      </c>
      <c r="AH468">
        <v>42</v>
      </c>
      <c r="AI468">
        <v>0</v>
      </c>
      <c r="AJ468">
        <v>2</v>
      </c>
      <c r="AK468" t="s">
        <v>21</v>
      </c>
      <c r="AL468">
        <v>41.05</v>
      </c>
      <c r="AM468" t="s">
        <v>39</v>
      </c>
      <c r="AN468">
        <v>3.24</v>
      </c>
      <c r="AR468" t="s">
        <v>579</v>
      </c>
    </row>
    <row r="469" spans="1:44" x14ac:dyDescent="0.2">
      <c r="A469">
        <v>468</v>
      </c>
      <c r="B469" t="s">
        <v>891</v>
      </c>
      <c r="C469" t="s">
        <v>104</v>
      </c>
      <c r="D469" t="s">
        <v>446</v>
      </c>
      <c r="E469">
        <v>15</v>
      </c>
      <c r="F469">
        <v>1</v>
      </c>
      <c r="G469" t="s">
        <v>95</v>
      </c>
      <c r="H469" t="s">
        <v>64</v>
      </c>
      <c r="I469" t="s">
        <v>526</v>
      </c>
      <c r="J469" t="s">
        <v>30</v>
      </c>
      <c r="K469" t="s">
        <v>30</v>
      </c>
      <c r="L469" s="3">
        <v>-13.1</v>
      </c>
      <c r="M469" t="s">
        <v>39</v>
      </c>
      <c r="N469">
        <v>1.1000000000000001</v>
      </c>
      <c r="R469" s="3">
        <v>11.7</v>
      </c>
      <c r="S469" t="s">
        <v>39</v>
      </c>
      <c r="T469">
        <v>0.6</v>
      </c>
      <c r="X469">
        <v>2.8</v>
      </c>
      <c r="Y469" t="s">
        <v>39</v>
      </c>
      <c r="Z469">
        <v>0.2</v>
      </c>
      <c r="AB469">
        <v>2014</v>
      </c>
      <c r="AC469">
        <v>2015</v>
      </c>
      <c r="AD469" t="s">
        <v>894</v>
      </c>
      <c r="AF469" t="s">
        <v>526</v>
      </c>
      <c r="AG469">
        <v>-18</v>
      </c>
      <c r="AH469">
        <v>-17.899999999999999</v>
      </c>
      <c r="AI469">
        <v>177</v>
      </c>
      <c r="AJ469">
        <v>179</v>
      </c>
      <c r="AK469" t="s">
        <v>582</v>
      </c>
      <c r="AO469">
        <v>180</v>
      </c>
      <c r="AP469">
        <v>240</v>
      </c>
      <c r="AR469" t="s">
        <v>579</v>
      </c>
    </row>
    <row r="470" spans="1:44" x14ac:dyDescent="0.2">
      <c r="A470">
        <v>469</v>
      </c>
      <c r="B470" t="s">
        <v>891</v>
      </c>
      <c r="C470" t="s">
        <v>104</v>
      </c>
      <c r="D470" t="s">
        <v>446</v>
      </c>
      <c r="E470">
        <v>37</v>
      </c>
      <c r="F470">
        <v>1</v>
      </c>
      <c r="G470" t="s">
        <v>95</v>
      </c>
      <c r="H470" t="s">
        <v>64</v>
      </c>
      <c r="I470" t="s">
        <v>526</v>
      </c>
      <c r="J470" t="s">
        <v>30</v>
      </c>
      <c r="K470" t="s">
        <v>30</v>
      </c>
      <c r="L470" s="3">
        <v>-13.6</v>
      </c>
      <c r="M470" t="s">
        <v>39</v>
      </c>
      <c r="N470">
        <v>1.4</v>
      </c>
      <c r="R470" s="3">
        <v>12</v>
      </c>
      <c r="S470" t="s">
        <v>39</v>
      </c>
      <c r="T470">
        <v>0.9</v>
      </c>
      <c r="X470">
        <v>2.9</v>
      </c>
      <c r="Y470" t="s">
        <v>39</v>
      </c>
      <c r="Z470">
        <v>0.2</v>
      </c>
      <c r="AB470">
        <v>2014</v>
      </c>
      <c r="AC470">
        <v>2015</v>
      </c>
      <c r="AD470" t="s">
        <v>894</v>
      </c>
      <c r="AF470" t="s">
        <v>526</v>
      </c>
      <c r="AG470">
        <v>-18</v>
      </c>
      <c r="AH470">
        <v>-17.899999999999999</v>
      </c>
      <c r="AI470">
        <v>177</v>
      </c>
      <c r="AJ470">
        <v>179</v>
      </c>
      <c r="AK470" t="s">
        <v>582</v>
      </c>
      <c r="AO470">
        <v>250</v>
      </c>
      <c r="AP470">
        <v>300</v>
      </c>
      <c r="AR470" t="s">
        <v>579</v>
      </c>
    </row>
    <row r="471" spans="1:44" x14ac:dyDescent="0.2">
      <c r="A471">
        <v>470</v>
      </c>
      <c r="B471" t="s">
        <v>891</v>
      </c>
      <c r="C471" t="s">
        <v>104</v>
      </c>
      <c r="D471" t="s">
        <v>446</v>
      </c>
      <c r="E471">
        <v>1</v>
      </c>
      <c r="F471">
        <v>1</v>
      </c>
      <c r="G471" t="s">
        <v>95</v>
      </c>
      <c r="H471" t="s">
        <v>64</v>
      </c>
      <c r="I471" t="s">
        <v>526</v>
      </c>
      <c r="J471" t="s">
        <v>30</v>
      </c>
      <c r="K471" t="s">
        <v>30</v>
      </c>
      <c r="L471" s="3">
        <v>-14.3</v>
      </c>
      <c r="R471" s="3">
        <v>12.5</v>
      </c>
      <c r="X471">
        <v>3.1</v>
      </c>
      <c r="AB471">
        <v>2014</v>
      </c>
      <c r="AC471">
        <v>2015</v>
      </c>
      <c r="AD471" t="s">
        <v>894</v>
      </c>
      <c r="AF471" t="s">
        <v>526</v>
      </c>
      <c r="AG471">
        <v>-18</v>
      </c>
      <c r="AH471">
        <v>-17.899999999999999</v>
      </c>
      <c r="AI471">
        <v>177</v>
      </c>
      <c r="AJ471">
        <v>179</v>
      </c>
      <c r="AK471" t="s">
        <v>582</v>
      </c>
      <c r="AO471">
        <v>300</v>
      </c>
      <c r="AR471" t="s">
        <v>579</v>
      </c>
    </row>
    <row r="472" spans="1:44" x14ac:dyDescent="0.2">
      <c r="A472">
        <v>471</v>
      </c>
      <c r="B472" t="s">
        <v>891</v>
      </c>
      <c r="C472" t="s">
        <v>104</v>
      </c>
      <c r="D472" t="s">
        <v>446</v>
      </c>
      <c r="E472">
        <v>4</v>
      </c>
      <c r="F472">
        <v>0</v>
      </c>
      <c r="G472" t="s">
        <v>95</v>
      </c>
      <c r="H472" t="s">
        <v>64</v>
      </c>
      <c r="I472" t="s">
        <v>526</v>
      </c>
      <c r="J472" t="s">
        <v>30</v>
      </c>
      <c r="K472" t="s">
        <v>30</v>
      </c>
      <c r="L472" s="3">
        <v>-12.2</v>
      </c>
      <c r="M472" t="s">
        <v>39</v>
      </c>
      <c r="N472">
        <v>0.8</v>
      </c>
      <c r="R472" s="3">
        <v>11.3</v>
      </c>
      <c r="S472" t="s">
        <v>39</v>
      </c>
      <c r="T472">
        <v>0.3</v>
      </c>
      <c r="X472">
        <v>2.7</v>
      </c>
      <c r="Y472" t="s">
        <v>39</v>
      </c>
      <c r="Z472">
        <v>0</v>
      </c>
      <c r="AB472">
        <v>2014</v>
      </c>
      <c r="AC472">
        <v>2015</v>
      </c>
      <c r="AD472" t="s">
        <v>894</v>
      </c>
      <c r="AF472" t="s">
        <v>526</v>
      </c>
      <c r="AG472">
        <v>-18</v>
      </c>
      <c r="AH472">
        <v>-17.899999999999999</v>
      </c>
      <c r="AI472">
        <v>177</v>
      </c>
      <c r="AJ472">
        <v>179</v>
      </c>
      <c r="AK472" t="s">
        <v>582</v>
      </c>
      <c r="AO472">
        <v>180</v>
      </c>
      <c r="AP472">
        <v>240</v>
      </c>
      <c r="AR472" t="s">
        <v>579</v>
      </c>
    </row>
    <row r="473" spans="1:44" x14ac:dyDescent="0.2">
      <c r="A473">
        <v>472</v>
      </c>
      <c r="B473" t="s">
        <v>891</v>
      </c>
      <c r="C473" t="s">
        <v>104</v>
      </c>
      <c r="D473" t="s">
        <v>446</v>
      </c>
      <c r="E473">
        <v>1</v>
      </c>
      <c r="F473">
        <v>0</v>
      </c>
      <c r="G473" t="s">
        <v>95</v>
      </c>
      <c r="H473" t="s">
        <v>64</v>
      </c>
      <c r="I473" t="s">
        <v>526</v>
      </c>
      <c r="J473" t="s">
        <v>30</v>
      </c>
      <c r="K473" t="s">
        <v>30</v>
      </c>
      <c r="L473" s="3">
        <v>-15.1</v>
      </c>
      <c r="R473" s="3">
        <v>13</v>
      </c>
      <c r="X473">
        <v>3</v>
      </c>
      <c r="AB473">
        <v>2014</v>
      </c>
      <c r="AC473">
        <v>2015</v>
      </c>
      <c r="AD473" t="s">
        <v>894</v>
      </c>
      <c r="AF473" t="s">
        <v>526</v>
      </c>
      <c r="AG473">
        <v>-18</v>
      </c>
      <c r="AH473">
        <v>-17.899999999999999</v>
      </c>
      <c r="AI473">
        <v>177</v>
      </c>
      <c r="AJ473">
        <v>179</v>
      </c>
      <c r="AK473" t="s">
        <v>582</v>
      </c>
      <c r="AO473">
        <v>250</v>
      </c>
      <c r="AP473">
        <v>300</v>
      </c>
      <c r="AR473" t="s">
        <v>579</v>
      </c>
    </row>
    <row r="474" spans="1:44" x14ac:dyDescent="0.2">
      <c r="A474">
        <v>473</v>
      </c>
      <c r="B474" t="s">
        <v>891</v>
      </c>
      <c r="C474" t="s">
        <v>892</v>
      </c>
      <c r="D474" t="s">
        <v>895</v>
      </c>
      <c r="E474">
        <v>2</v>
      </c>
      <c r="F474">
        <v>1</v>
      </c>
      <c r="G474" t="s">
        <v>118</v>
      </c>
      <c r="H474" t="s">
        <v>64</v>
      </c>
      <c r="I474" t="s">
        <v>526</v>
      </c>
      <c r="J474" t="s">
        <v>30</v>
      </c>
      <c r="K474" t="s">
        <v>30</v>
      </c>
      <c r="L474" s="3">
        <v>-12.5</v>
      </c>
      <c r="M474" t="s">
        <v>39</v>
      </c>
      <c r="N474">
        <v>1.5</v>
      </c>
      <c r="R474" s="3">
        <v>11</v>
      </c>
      <c r="S474" t="s">
        <v>39</v>
      </c>
      <c r="T474">
        <v>1.5</v>
      </c>
      <c r="X474">
        <v>3.2</v>
      </c>
      <c r="Y474" t="s">
        <v>39</v>
      </c>
      <c r="Z474">
        <v>0.1</v>
      </c>
      <c r="AA474" t="s">
        <v>893</v>
      </c>
      <c r="AB474">
        <v>2015</v>
      </c>
      <c r="AC474">
        <v>2015</v>
      </c>
      <c r="AD474" t="s">
        <v>894</v>
      </c>
      <c r="AF474" t="s">
        <v>526</v>
      </c>
      <c r="AG474">
        <v>-18</v>
      </c>
      <c r="AH474">
        <v>-17.899999999999999</v>
      </c>
      <c r="AI474">
        <v>177</v>
      </c>
      <c r="AJ474">
        <v>179</v>
      </c>
      <c r="AK474" t="s">
        <v>582</v>
      </c>
      <c r="AO474">
        <v>60</v>
      </c>
      <c r="AP474">
        <v>80</v>
      </c>
      <c r="AR474" t="s">
        <v>579</v>
      </c>
    </row>
    <row r="475" spans="1:44" x14ac:dyDescent="0.2">
      <c r="A475">
        <v>474</v>
      </c>
      <c r="B475" t="s">
        <v>891</v>
      </c>
      <c r="C475" t="s">
        <v>892</v>
      </c>
      <c r="D475" t="s">
        <v>895</v>
      </c>
      <c r="E475">
        <v>1</v>
      </c>
      <c r="F475">
        <v>1</v>
      </c>
      <c r="G475" t="s">
        <v>95</v>
      </c>
      <c r="H475" t="s">
        <v>64</v>
      </c>
      <c r="I475" t="s">
        <v>526</v>
      </c>
      <c r="J475" t="s">
        <v>30</v>
      </c>
      <c r="K475" t="s">
        <v>30</v>
      </c>
      <c r="L475" s="3">
        <v>-13.9</v>
      </c>
      <c r="R475" s="3">
        <v>11.9</v>
      </c>
      <c r="X475">
        <v>3.2</v>
      </c>
      <c r="AA475" t="s">
        <v>893</v>
      </c>
      <c r="AB475">
        <v>2015</v>
      </c>
      <c r="AC475">
        <v>2015</v>
      </c>
      <c r="AD475" t="s">
        <v>894</v>
      </c>
      <c r="AF475" t="s">
        <v>526</v>
      </c>
      <c r="AG475">
        <v>-18</v>
      </c>
      <c r="AH475">
        <v>-17.899999999999999</v>
      </c>
      <c r="AI475">
        <v>177</v>
      </c>
      <c r="AJ475">
        <v>179</v>
      </c>
      <c r="AK475" t="s">
        <v>582</v>
      </c>
      <c r="AO475">
        <v>90</v>
      </c>
      <c r="AP475">
        <v>120</v>
      </c>
      <c r="AR475" t="s">
        <v>579</v>
      </c>
    </row>
    <row r="476" spans="1:44" x14ac:dyDescent="0.2">
      <c r="A476">
        <v>475</v>
      </c>
      <c r="B476" t="s">
        <v>891</v>
      </c>
      <c r="C476" t="s">
        <v>892</v>
      </c>
      <c r="D476" t="s">
        <v>895</v>
      </c>
      <c r="E476">
        <v>6</v>
      </c>
      <c r="F476">
        <v>1</v>
      </c>
      <c r="G476" t="s">
        <v>95</v>
      </c>
      <c r="H476" t="s">
        <v>64</v>
      </c>
      <c r="I476" t="s">
        <v>526</v>
      </c>
      <c r="J476" t="s">
        <v>30</v>
      </c>
      <c r="K476" t="s">
        <v>30</v>
      </c>
      <c r="L476" s="3">
        <v>-13.9</v>
      </c>
      <c r="M476" t="s">
        <v>39</v>
      </c>
      <c r="N476">
        <v>1.3</v>
      </c>
      <c r="R476" s="3">
        <v>11.9</v>
      </c>
      <c r="S476" t="s">
        <v>39</v>
      </c>
      <c r="T476">
        <v>0.7</v>
      </c>
      <c r="X476">
        <v>3.1</v>
      </c>
      <c r="Y476" t="s">
        <v>39</v>
      </c>
      <c r="Z476">
        <v>0.2</v>
      </c>
      <c r="AA476" t="s">
        <v>893</v>
      </c>
      <c r="AB476">
        <v>2015</v>
      </c>
      <c r="AC476">
        <v>2015</v>
      </c>
      <c r="AD476" t="s">
        <v>894</v>
      </c>
      <c r="AF476" t="s">
        <v>526</v>
      </c>
      <c r="AG476">
        <v>-18</v>
      </c>
      <c r="AH476">
        <v>-17.899999999999999</v>
      </c>
      <c r="AI476">
        <v>177</v>
      </c>
      <c r="AJ476">
        <v>179</v>
      </c>
      <c r="AK476" t="s">
        <v>582</v>
      </c>
      <c r="AO476">
        <v>120</v>
      </c>
      <c r="AR476" t="s">
        <v>579</v>
      </c>
    </row>
  </sheetData>
  <autoFilter ref="A1:AR1" xr:uid="{99467923-7ECB-464F-A9B3-5886D0A1773F}">
    <sortState xmlns:xlrd2="http://schemas.microsoft.com/office/spreadsheetml/2017/richdata2" ref="A2:AR476">
      <sortCondition ref="A1:A476"/>
    </sortState>
  </autoFilter>
  <sortState xmlns:xlrd2="http://schemas.microsoft.com/office/spreadsheetml/2017/richdata2" ref="A2:AR464">
    <sortCondition ref="D2:D464"/>
    <sortCondition ref="C2:C464"/>
  </sortState>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3BAF-D6FF-7342-9037-7BA80B884C4C}">
  <dimension ref="A1:I65"/>
  <sheetViews>
    <sheetView topLeftCell="A54" workbookViewId="0">
      <selection activeCell="C8" sqref="C8"/>
    </sheetView>
  </sheetViews>
  <sheetFormatPr baseColWidth="10" defaultRowHeight="16" x14ac:dyDescent="0.2"/>
  <cols>
    <col min="1" max="1" width="6.5" customWidth="1"/>
    <col min="2" max="2" width="23.83203125" bestFit="1" customWidth="1"/>
    <col min="3" max="3" width="54.5" style="7" customWidth="1"/>
    <col min="4" max="4" width="7.33203125" bestFit="1" customWidth="1"/>
    <col min="5" max="5" width="56.33203125" style="7" customWidth="1"/>
    <col min="6" max="6" width="20.33203125" style="7" bestFit="1" customWidth="1"/>
    <col min="7" max="7" width="10" bestFit="1" customWidth="1"/>
    <col min="8" max="8" width="8.5" bestFit="1" customWidth="1"/>
    <col min="9" max="9" width="32" bestFit="1" customWidth="1"/>
  </cols>
  <sheetData>
    <row r="1" spans="1:9" ht="17" x14ac:dyDescent="0.2">
      <c r="A1" t="s">
        <v>414</v>
      </c>
      <c r="B1" t="s">
        <v>13</v>
      </c>
      <c r="C1" s="7" t="s">
        <v>901</v>
      </c>
      <c r="D1" t="s">
        <v>904</v>
      </c>
      <c r="E1" s="7" t="s">
        <v>902</v>
      </c>
      <c r="F1" s="7" t="s">
        <v>903</v>
      </c>
      <c r="G1" t="s">
        <v>905</v>
      </c>
      <c r="H1" t="s">
        <v>906</v>
      </c>
      <c r="I1" t="s">
        <v>573</v>
      </c>
    </row>
    <row r="2" spans="1:9" s="12" customFormat="1" ht="51" x14ac:dyDescent="0.2">
      <c r="A2" s="12">
        <v>1</v>
      </c>
      <c r="B2" s="14" t="s">
        <v>18</v>
      </c>
      <c r="C2" s="12" t="s">
        <v>898</v>
      </c>
      <c r="D2" s="12">
        <v>2011</v>
      </c>
      <c r="E2" s="15" t="s">
        <v>897</v>
      </c>
      <c r="F2" s="12" t="s">
        <v>610</v>
      </c>
      <c r="G2" s="12">
        <v>442</v>
      </c>
      <c r="H2" s="12" t="s">
        <v>899</v>
      </c>
      <c r="I2" s="12" t="s">
        <v>900</v>
      </c>
    </row>
    <row r="3" spans="1:9" ht="51" x14ac:dyDescent="0.2">
      <c r="A3">
        <v>2</v>
      </c>
      <c r="B3" s="11" t="s">
        <v>351</v>
      </c>
      <c r="C3" s="7" t="s">
        <v>772</v>
      </c>
      <c r="D3">
        <v>2016</v>
      </c>
      <c r="E3" s="7" t="s">
        <v>771</v>
      </c>
      <c r="F3" s="7" t="s">
        <v>773</v>
      </c>
      <c r="G3">
        <v>541</v>
      </c>
      <c r="H3" t="s">
        <v>774</v>
      </c>
      <c r="I3" t="s">
        <v>775</v>
      </c>
    </row>
    <row r="4" spans="1:9" ht="51" x14ac:dyDescent="0.2">
      <c r="A4">
        <v>3</v>
      </c>
      <c r="B4" s="11" t="s">
        <v>320</v>
      </c>
      <c r="C4" s="7" t="s">
        <v>764</v>
      </c>
      <c r="D4">
        <v>2017</v>
      </c>
      <c r="E4" s="7" t="s">
        <v>763</v>
      </c>
      <c r="F4" s="7" t="s">
        <v>615</v>
      </c>
      <c r="G4">
        <v>164</v>
      </c>
      <c r="H4">
        <v>124</v>
      </c>
      <c r="I4" t="s">
        <v>765</v>
      </c>
    </row>
    <row r="5" spans="1:9" ht="34" x14ac:dyDescent="0.2">
      <c r="A5">
        <v>4</v>
      </c>
      <c r="B5" s="11" t="s">
        <v>324</v>
      </c>
      <c r="C5" s="7" t="s">
        <v>803</v>
      </c>
      <c r="D5">
        <v>2018</v>
      </c>
      <c r="E5" s="7" t="s">
        <v>802</v>
      </c>
      <c r="F5" s="7" t="s">
        <v>804</v>
      </c>
      <c r="G5">
        <v>6</v>
      </c>
      <c r="H5" t="s">
        <v>805</v>
      </c>
      <c r="I5" t="s">
        <v>806</v>
      </c>
    </row>
    <row r="6" spans="1:9" ht="34" x14ac:dyDescent="0.2">
      <c r="A6">
        <v>5</v>
      </c>
      <c r="B6" s="11" t="s">
        <v>471</v>
      </c>
      <c r="C6" s="7" t="s">
        <v>872</v>
      </c>
      <c r="D6">
        <v>2019</v>
      </c>
      <c r="E6" s="7" t="s">
        <v>871</v>
      </c>
      <c r="F6" s="7" t="s">
        <v>656</v>
      </c>
      <c r="G6">
        <v>95</v>
      </c>
      <c r="H6" t="s">
        <v>873</v>
      </c>
      <c r="I6" t="s">
        <v>874</v>
      </c>
    </row>
    <row r="7" spans="1:9" ht="34" x14ac:dyDescent="0.2">
      <c r="A7">
        <v>6</v>
      </c>
      <c r="B7" s="11" t="s">
        <v>159</v>
      </c>
      <c r="C7" s="7" t="s">
        <v>823</v>
      </c>
      <c r="D7">
        <v>2013</v>
      </c>
      <c r="E7" s="7" t="s">
        <v>822</v>
      </c>
      <c r="F7" s="7" t="s">
        <v>824</v>
      </c>
      <c r="G7">
        <v>9</v>
      </c>
      <c r="H7" t="s">
        <v>825</v>
      </c>
      <c r="I7" t="s">
        <v>826</v>
      </c>
    </row>
    <row r="8" spans="1:9" ht="34" x14ac:dyDescent="0.2">
      <c r="A8">
        <v>7</v>
      </c>
      <c r="B8" s="11" t="s">
        <v>317</v>
      </c>
      <c r="C8" s="7" t="s">
        <v>755</v>
      </c>
      <c r="D8">
        <v>2015</v>
      </c>
      <c r="E8" s="7" t="s">
        <v>754</v>
      </c>
      <c r="F8" s="7" t="s">
        <v>756</v>
      </c>
      <c r="G8">
        <v>29</v>
      </c>
      <c r="H8" t="s">
        <v>757</v>
      </c>
      <c r="I8" t="s">
        <v>758</v>
      </c>
    </row>
    <row r="9" spans="1:9" ht="51" x14ac:dyDescent="0.2">
      <c r="A9">
        <v>8</v>
      </c>
      <c r="B9" s="11" t="s">
        <v>54</v>
      </c>
      <c r="C9" s="7" t="s">
        <v>614</v>
      </c>
      <c r="D9">
        <v>2018</v>
      </c>
      <c r="E9" s="7" t="s">
        <v>613</v>
      </c>
      <c r="F9" s="7" t="s">
        <v>615</v>
      </c>
      <c r="G9">
        <v>165</v>
      </c>
      <c r="H9">
        <v>67</v>
      </c>
      <c r="I9" t="s">
        <v>616</v>
      </c>
    </row>
    <row r="10" spans="1:9" ht="68" x14ac:dyDescent="0.2">
      <c r="A10">
        <v>9</v>
      </c>
      <c r="B10" s="11" t="s">
        <v>200</v>
      </c>
      <c r="C10" s="7" t="s">
        <v>678</v>
      </c>
      <c r="D10">
        <v>2016</v>
      </c>
      <c r="E10" s="7" t="s">
        <v>676</v>
      </c>
      <c r="F10" s="7" t="s">
        <v>634</v>
      </c>
      <c r="G10">
        <v>11</v>
      </c>
      <c r="H10" t="s">
        <v>679</v>
      </c>
      <c r="I10" t="s">
        <v>680</v>
      </c>
    </row>
    <row r="11" spans="1:9" ht="34" x14ac:dyDescent="0.2">
      <c r="A11">
        <v>10</v>
      </c>
      <c r="B11" s="11" t="s">
        <v>101</v>
      </c>
      <c r="C11" s="7" t="s">
        <v>868</v>
      </c>
      <c r="D11">
        <v>2010</v>
      </c>
      <c r="E11" s="7" t="s">
        <v>867</v>
      </c>
      <c r="F11" s="7" t="s">
        <v>656</v>
      </c>
      <c r="G11">
        <v>77</v>
      </c>
      <c r="H11" t="s">
        <v>869</v>
      </c>
      <c r="I11" t="s">
        <v>870</v>
      </c>
    </row>
    <row r="12" spans="1:9" ht="68" x14ac:dyDescent="0.2">
      <c r="A12">
        <v>11</v>
      </c>
      <c r="B12" s="11" t="s">
        <v>147</v>
      </c>
      <c r="C12" s="7" t="s">
        <v>836</v>
      </c>
      <c r="D12">
        <v>2014</v>
      </c>
      <c r="E12" s="7" t="s">
        <v>835</v>
      </c>
      <c r="F12" s="7" t="s">
        <v>837</v>
      </c>
      <c r="G12">
        <v>67</v>
      </c>
      <c r="H12" t="s">
        <v>838</v>
      </c>
      <c r="I12" t="s">
        <v>839</v>
      </c>
    </row>
    <row r="13" spans="1:9" ht="51" x14ac:dyDescent="0.2">
      <c r="A13">
        <v>12</v>
      </c>
      <c r="B13" s="11" t="s">
        <v>310</v>
      </c>
      <c r="C13" s="7" t="s">
        <v>737</v>
      </c>
      <c r="D13">
        <v>2012</v>
      </c>
      <c r="E13" s="7" t="s">
        <v>736</v>
      </c>
      <c r="F13" s="7" t="s">
        <v>634</v>
      </c>
      <c r="G13">
        <v>7</v>
      </c>
      <c r="H13" t="s">
        <v>738</v>
      </c>
      <c r="I13" t="s">
        <v>739</v>
      </c>
    </row>
    <row r="14" spans="1:9" ht="51" x14ac:dyDescent="0.2">
      <c r="A14">
        <v>13</v>
      </c>
      <c r="B14" s="11" t="s">
        <v>329</v>
      </c>
      <c r="C14" s="7" t="s">
        <v>808</v>
      </c>
      <c r="D14">
        <v>2015</v>
      </c>
      <c r="E14" s="7" t="s">
        <v>807</v>
      </c>
      <c r="F14" s="7" t="s">
        <v>610</v>
      </c>
      <c r="G14">
        <v>521</v>
      </c>
      <c r="H14" t="s">
        <v>809</v>
      </c>
      <c r="I14" t="s">
        <v>810</v>
      </c>
    </row>
    <row r="15" spans="1:9" ht="51" x14ac:dyDescent="0.2">
      <c r="A15">
        <v>14</v>
      </c>
      <c r="B15" s="11" t="s">
        <v>224</v>
      </c>
      <c r="C15" s="7" t="s">
        <v>650</v>
      </c>
      <c r="D15">
        <v>2015</v>
      </c>
      <c r="E15" s="7" t="s">
        <v>649</v>
      </c>
      <c r="F15" s="7" t="s">
        <v>651</v>
      </c>
      <c r="G15">
        <v>115</v>
      </c>
      <c r="H15" t="s">
        <v>652</v>
      </c>
      <c r="I15" t="s">
        <v>653</v>
      </c>
    </row>
    <row r="16" spans="1:9" ht="51" x14ac:dyDescent="0.2">
      <c r="A16">
        <v>15</v>
      </c>
      <c r="B16" s="11" t="s">
        <v>286</v>
      </c>
      <c r="C16" s="7" t="s">
        <v>728</v>
      </c>
      <c r="D16">
        <v>2013</v>
      </c>
      <c r="E16" s="7" t="s">
        <v>727</v>
      </c>
      <c r="F16" s="7" t="s">
        <v>729</v>
      </c>
      <c r="G16">
        <v>48</v>
      </c>
      <c r="H16" t="s">
        <v>730</v>
      </c>
      <c r="I16" t="s">
        <v>731</v>
      </c>
    </row>
    <row r="17" spans="1:9" ht="51" x14ac:dyDescent="0.2">
      <c r="A17">
        <v>16</v>
      </c>
      <c r="B17" s="11" t="s">
        <v>340</v>
      </c>
      <c r="C17" s="7" t="s">
        <v>733</v>
      </c>
      <c r="D17">
        <v>2006</v>
      </c>
      <c r="E17" s="7" t="s">
        <v>732</v>
      </c>
      <c r="F17" s="7" t="s">
        <v>619</v>
      </c>
      <c r="G17">
        <v>77</v>
      </c>
      <c r="H17" t="s">
        <v>734</v>
      </c>
      <c r="I17" t="s">
        <v>735</v>
      </c>
    </row>
    <row r="18" spans="1:9" ht="34" x14ac:dyDescent="0.2">
      <c r="A18">
        <v>17</v>
      </c>
      <c r="B18" s="11" t="s">
        <v>206</v>
      </c>
      <c r="C18" s="7" t="s">
        <v>633</v>
      </c>
      <c r="D18">
        <v>2012</v>
      </c>
      <c r="E18" s="7" t="s">
        <v>632</v>
      </c>
      <c r="F18" s="7" t="s">
        <v>634</v>
      </c>
      <c r="G18">
        <v>7</v>
      </c>
      <c r="H18" t="s">
        <v>635</v>
      </c>
      <c r="I18" t="s">
        <v>636</v>
      </c>
    </row>
    <row r="19" spans="1:9" ht="34" x14ac:dyDescent="0.2">
      <c r="A19">
        <v>18</v>
      </c>
      <c r="B19" s="11" t="s">
        <v>204</v>
      </c>
      <c r="C19" s="7" t="s">
        <v>682</v>
      </c>
      <c r="D19">
        <v>2003</v>
      </c>
      <c r="E19" s="7" t="s">
        <v>681</v>
      </c>
      <c r="F19" s="7" t="s">
        <v>683</v>
      </c>
      <c r="G19">
        <v>83</v>
      </c>
      <c r="H19" t="s">
        <v>684</v>
      </c>
      <c r="I19" t="s">
        <v>685</v>
      </c>
    </row>
    <row r="20" spans="1:9" ht="51" x14ac:dyDescent="0.2">
      <c r="A20">
        <v>19</v>
      </c>
      <c r="B20" s="11" t="s">
        <v>341</v>
      </c>
      <c r="C20" s="7" t="s">
        <v>798</v>
      </c>
      <c r="D20">
        <v>1993</v>
      </c>
      <c r="E20" s="7" t="s">
        <v>797</v>
      </c>
      <c r="F20" s="7" t="s">
        <v>799</v>
      </c>
      <c r="G20">
        <v>71</v>
      </c>
      <c r="H20" t="s">
        <v>800</v>
      </c>
      <c r="I20" t="s">
        <v>801</v>
      </c>
    </row>
    <row r="21" spans="1:9" ht="34" x14ac:dyDescent="0.2">
      <c r="A21">
        <v>20</v>
      </c>
      <c r="B21" s="11" t="s">
        <v>256</v>
      </c>
      <c r="C21" s="7" t="s">
        <v>704</v>
      </c>
      <c r="D21">
        <v>2002</v>
      </c>
      <c r="E21" s="7" t="s">
        <v>703</v>
      </c>
      <c r="F21" s="7" t="s">
        <v>705</v>
      </c>
      <c r="G21">
        <v>83</v>
      </c>
      <c r="H21" t="s">
        <v>706</v>
      </c>
      <c r="I21" t="s">
        <v>707</v>
      </c>
    </row>
    <row r="22" spans="1:9" ht="51" x14ac:dyDescent="0.2">
      <c r="A22">
        <v>21</v>
      </c>
      <c r="B22" t="s">
        <v>890</v>
      </c>
      <c r="C22" s="7" t="s">
        <v>618</v>
      </c>
      <c r="D22">
        <v>2011</v>
      </c>
      <c r="E22" s="7" t="s">
        <v>617</v>
      </c>
      <c r="F22" s="7" t="s">
        <v>619</v>
      </c>
      <c r="G22">
        <v>92</v>
      </c>
      <c r="H22" t="s">
        <v>620</v>
      </c>
      <c r="I22" t="s">
        <v>621</v>
      </c>
    </row>
    <row r="23" spans="1:9" ht="34" x14ac:dyDescent="0.2">
      <c r="A23">
        <v>22</v>
      </c>
      <c r="B23" s="11" t="s">
        <v>65</v>
      </c>
      <c r="C23" s="7" t="s">
        <v>623</v>
      </c>
      <c r="D23">
        <v>2011</v>
      </c>
      <c r="E23" s="7" t="s">
        <v>622</v>
      </c>
      <c r="F23" s="7" t="s">
        <v>624</v>
      </c>
      <c r="G23">
        <v>68</v>
      </c>
      <c r="H23" t="s">
        <v>625</v>
      </c>
      <c r="I23" t="s">
        <v>626</v>
      </c>
    </row>
    <row r="24" spans="1:9" ht="51" x14ac:dyDescent="0.2">
      <c r="A24">
        <v>23</v>
      </c>
      <c r="B24" s="11" t="s">
        <v>75</v>
      </c>
      <c r="C24" s="7" t="s">
        <v>628</v>
      </c>
      <c r="D24">
        <v>2010</v>
      </c>
      <c r="E24" s="7" t="s">
        <v>627</v>
      </c>
      <c r="F24" s="7" t="s">
        <v>629</v>
      </c>
      <c r="G24">
        <v>391</v>
      </c>
      <c r="H24" t="s">
        <v>630</v>
      </c>
      <c r="I24" t="s">
        <v>631</v>
      </c>
    </row>
    <row r="25" spans="1:9" ht="51" x14ac:dyDescent="0.2">
      <c r="A25">
        <v>24</v>
      </c>
      <c r="B25" s="11" t="s">
        <v>81</v>
      </c>
      <c r="C25" s="7" t="s">
        <v>638</v>
      </c>
      <c r="D25">
        <v>2012</v>
      </c>
      <c r="E25" s="7" t="s">
        <v>637</v>
      </c>
      <c r="F25" s="7" t="s">
        <v>634</v>
      </c>
      <c r="G25">
        <v>7</v>
      </c>
      <c r="H25" t="s">
        <v>639</v>
      </c>
      <c r="I25" t="s">
        <v>640</v>
      </c>
    </row>
    <row r="26" spans="1:9" ht="51" x14ac:dyDescent="0.2">
      <c r="A26">
        <v>25</v>
      </c>
      <c r="B26" s="11" t="s">
        <v>94</v>
      </c>
      <c r="C26" s="7" t="s">
        <v>876</v>
      </c>
      <c r="D26">
        <v>2019</v>
      </c>
      <c r="E26" s="7" t="s">
        <v>875</v>
      </c>
      <c r="F26" s="7" t="s">
        <v>877</v>
      </c>
      <c r="G26">
        <v>99</v>
      </c>
      <c r="H26" t="s">
        <v>878</v>
      </c>
      <c r="I26" t="s">
        <v>879</v>
      </c>
    </row>
    <row r="27" spans="1:9" ht="51" x14ac:dyDescent="0.2">
      <c r="A27">
        <v>26</v>
      </c>
      <c r="B27" s="11" t="s">
        <v>109</v>
      </c>
      <c r="C27" s="7" t="s">
        <v>864</v>
      </c>
      <c r="D27">
        <v>2017</v>
      </c>
      <c r="E27" s="7" t="s">
        <v>863</v>
      </c>
      <c r="F27" s="7" t="s">
        <v>783</v>
      </c>
      <c r="G27">
        <v>74</v>
      </c>
      <c r="H27" t="s">
        <v>865</v>
      </c>
      <c r="I27" t="s">
        <v>866</v>
      </c>
    </row>
    <row r="28" spans="1:9" ht="51" x14ac:dyDescent="0.2">
      <c r="A28">
        <v>27</v>
      </c>
      <c r="B28" s="11" t="s">
        <v>115</v>
      </c>
      <c r="C28" s="7" t="s">
        <v>850</v>
      </c>
      <c r="D28">
        <v>2018</v>
      </c>
      <c r="E28" s="7" t="s">
        <v>849</v>
      </c>
      <c r="F28" s="7" t="s">
        <v>851</v>
      </c>
      <c r="G28">
        <v>813</v>
      </c>
      <c r="H28" t="s">
        <v>852</v>
      </c>
      <c r="I28" t="s">
        <v>853</v>
      </c>
    </row>
    <row r="29" spans="1:9" ht="34" x14ac:dyDescent="0.2">
      <c r="A29">
        <v>28</v>
      </c>
      <c r="B29" s="11" t="s">
        <v>121</v>
      </c>
      <c r="C29" s="7" t="s">
        <v>846</v>
      </c>
      <c r="D29">
        <v>2014</v>
      </c>
      <c r="E29" s="7" t="s">
        <v>845</v>
      </c>
      <c r="F29" s="7" t="s">
        <v>842</v>
      </c>
      <c r="G29">
        <v>6</v>
      </c>
      <c r="H29" t="s">
        <v>847</v>
      </c>
      <c r="I29" t="s">
        <v>848</v>
      </c>
    </row>
    <row r="30" spans="1:9" ht="34" x14ac:dyDescent="0.2">
      <c r="A30">
        <v>29</v>
      </c>
      <c r="B30" s="11" t="s">
        <v>136</v>
      </c>
      <c r="C30" s="7" t="s">
        <v>841</v>
      </c>
      <c r="D30">
        <v>2016</v>
      </c>
      <c r="E30" s="7" t="s">
        <v>840</v>
      </c>
      <c r="F30" s="7" t="s">
        <v>842</v>
      </c>
      <c r="G30">
        <v>8</v>
      </c>
      <c r="H30" t="s">
        <v>843</v>
      </c>
      <c r="I30" t="s">
        <v>844</v>
      </c>
    </row>
    <row r="31" spans="1:9" ht="51" x14ac:dyDescent="0.2">
      <c r="A31">
        <v>30</v>
      </c>
      <c r="B31" s="11" t="s">
        <v>152</v>
      </c>
      <c r="C31" s="7" t="s">
        <v>828</v>
      </c>
      <c r="D31">
        <v>2009</v>
      </c>
      <c r="E31" s="7" t="s">
        <v>827</v>
      </c>
      <c r="F31" s="7" t="s">
        <v>615</v>
      </c>
      <c r="G31">
        <v>156</v>
      </c>
      <c r="H31" t="s">
        <v>829</v>
      </c>
      <c r="I31" t="s">
        <v>830</v>
      </c>
    </row>
    <row r="32" spans="1:9" ht="34" x14ac:dyDescent="0.2">
      <c r="A32">
        <v>31</v>
      </c>
      <c r="B32" s="11" t="s">
        <v>163</v>
      </c>
      <c r="C32" s="7" t="s">
        <v>819</v>
      </c>
      <c r="D32">
        <v>2012</v>
      </c>
      <c r="E32" s="7" t="s">
        <v>818</v>
      </c>
      <c r="F32" s="7" t="s">
        <v>756</v>
      </c>
      <c r="G32">
        <v>26</v>
      </c>
      <c r="H32" t="s">
        <v>820</v>
      </c>
      <c r="I32" t="s">
        <v>821</v>
      </c>
    </row>
    <row r="33" spans="1:9" ht="34" x14ac:dyDescent="0.2">
      <c r="A33">
        <v>32</v>
      </c>
      <c r="B33" s="11" t="s">
        <v>166</v>
      </c>
      <c r="C33" s="7" t="s">
        <v>816</v>
      </c>
      <c r="D33">
        <v>2016</v>
      </c>
      <c r="E33" s="7" t="s">
        <v>815</v>
      </c>
      <c r="F33" s="7" t="s">
        <v>610</v>
      </c>
      <c r="G33">
        <v>550</v>
      </c>
      <c r="H33" t="s">
        <v>813</v>
      </c>
      <c r="I33" t="s">
        <v>817</v>
      </c>
    </row>
    <row r="34" spans="1:9" ht="34" x14ac:dyDescent="0.2">
      <c r="A34">
        <v>33</v>
      </c>
      <c r="B34" s="11" t="s">
        <v>168</v>
      </c>
      <c r="C34" s="7" t="s">
        <v>790</v>
      </c>
      <c r="D34">
        <v>2020</v>
      </c>
      <c r="E34" s="7" t="s">
        <v>789</v>
      </c>
      <c r="F34" s="7" t="s">
        <v>656</v>
      </c>
      <c r="G34">
        <v>96</v>
      </c>
      <c r="H34" t="s">
        <v>791</v>
      </c>
      <c r="I34" t="s">
        <v>792</v>
      </c>
    </row>
    <row r="35" spans="1:9" ht="34" x14ac:dyDescent="0.2">
      <c r="A35">
        <v>34</v>
      </c>
      <c r="B35" s="11" t="s">
        <v>179</v>
      </c>
      <c r="C35" s="7" t="s">
        <v>760</v>
      </c>
      <c r="D35">
        <v>2005</v>
      </c>
      <c r="E35" s="7" t="s">
        <v>759</v>
      </c>
      <c r="F35" s="7" t="s">
        <v>610</v>
      </c>
      <c r="G35">
        <v>302</v>
      </c>
      <c r="H35" t="s">
        <v>761</v>
      </c>
      <c r="I35" t="s">
        <v>762</v>
      </c>
    </row>
    <row r="36" spans="1:9" ht="34" x14ac:dyDescent="0.2">
      <c r="A36">
        <v>35</v>
      </c>
      <c r="B36" s="11" t="s">
        <v>194</v>
      </c>
      <c r="C36" s="7" t="s">
        <v>669</v>
      </c>
      <c r="D36">
        <v>2012</v>
      </c>
      <c r="E36" s="7" t="s">
        <v>668</v>
      </c>
      <c r="F36" s="7" t="s">
        <v>619</v>
      </c>
      <c r="G36">
        <v>95</v>
      </c>
      <c r="H36" t="s">
        <v>670</v>
      </c>
      <c r="I36" t="s">
        <v>671</v>
      </c>
    </row>
    <row r="37" spans="1:9" ht="34" x14ac:dyDescent="0.2">
      <c r="A37">
        <v>36</v>
      </c>
      <c r="B37" s="11" t="s">
        <v>210</v>
      </c>
      <c r="C37" s="7" t="s">
        <v>642</v>
      </c>
      <c r="D37">
        <v>2015</v>
      </c>
      <c r="E37" s="7" t="s">
        <v>641</v>
      </c>
      <c r="F37" s="7" t="s">
        <v>610</v>
      </c>
      <c r="G37">
        <v>525</v>
      </c>
      <c r="H37" t="s">
        <v>643</v>
      </c>
      <c r="I37" t="s">
        <v>644</v>
      </c>
    </row>
    <row r="38" spans="1:9" ht="34" x14ac:dyDescent="0.2">
      <c r="A38">
        <v>37</v>
      </c>
      <c r="B38" s="11" t="s">
        <v>213</v>
      </c>
      <c r="C38" s="7" t="s">
        <v>646</v>
      </c>
      <c r="D38">
        <v>2013</v>
      </c>
      <c r="E38" s="7" t="s">
        <v>645</v>
      </c>
      <c r="F38" s="7" t="s">
        <v>610</v>
      </c>
      <c r="G38">
        <v>492</v>
      </c>
      <c r="H38" t="s">
        <v>647</v>
      </c>
      <c r="I38" t="s">
        <v>648</v>
      </c>
    </row>
    <row r="39" spans="1:9" ht="51" x14ac:dyDescent="0.2">
      <c r="A39">
        <v>38</v>
      </c>
      <c r="B39" s="11" t="s">
        <v>236</v>
      </c>
      <c r="C39" s="7" t="s">
        <v>655</v>
      </c>
      <c r="D39">
        <v>2012</v>
      </c>
      <c r="E39" s="7" t="s">
        <v>654</v>
      </c>
      <c r="F39" s="7" t="s">
        <v>656</v>
      </c>
      <c r="G39">
        <v>80</v>
      </c>
      <c r="H39" t="s">
        <v>657</v>
      </c>
      <c r="I39" t="s">
        <v>658</v>
      </c>
    </row>
    <row r="40" spans="1:9" ht="51" x14ac:dyDescent="0.2">
      <c r="A40">
        <v>39</v>
      </c>
      <c r="B40" s="11" t="s">
        <v>238</v>
      </c>
      <c r="C40" s="7" t="s">
        <v>660</v>
      </c>
      <c r="D40">
        <v>2011</v>
      </c>
      <c r="E40" s="7" t="s">
        <v>659</v>
      </c>
      <c r="F40" s="7" t="s">
        <v>610</v>
      </c>
      <c r="G40">
        <v>433</v>
      </c>
      <c r="H40" t="s">
        <v>661</v>
      </c>
      <c r="I40" t="s">
        <v>662</v>
      </c>
    </row>
    <row r="41" spans="1:9" ht="34" x14ac:dyDescent="0.2">
      <c r="A41">
        <v>40</v>
      </c>
      <c r="B41" s="11" t="s">
        <v>241</v>
      </c>
      <c r="C41" s="7" t="s">
        <v>664</v>
      </c>
      <c r="D41">
        <v>2005</v>
      </c>
      <c r="E41" s="7" t="s">
        <v>663</v>
      </c>
      <c r="F41" s="7" t="s">
        <v>665</v>
      </c>
      <c r="G41">
        <v>60</v>
      </c>
      <c r="H41" t="s">
        <v>666</v>
      </c>
      <c r="I41" t="s">
        <v>667</v>
      </c>
    </row>
    <row r="42" spans="1:9" ht="68" x14ac:dyDescent="0.2">
      <c r="A42">
        <v>41</v>
      </c>
      <c r="B42" t="s">
        <v>880</v>
      </c>
      <c r="C42" s="7" t="s">
        <v>687</v>
      </c>
      <c r="D42">
        <v>2017</v>
      </c>
      <c r="E42" s="7" t="s">
        <v>686</v>
      </c>
      <c r="F42" s="7" t="s">
        <v>688</v>
      </c>
      <c r="G42">
        <v>47</v>
      </c>
      <c r="H42" t="s">
        <v>689</v>
      </c>
      <c r="I42" t="s">
        <v>690</v>
      </c>
    </row>
    <row r="43" spans="1:9" ht="51" x14ac:dyDescent="0.2">
      <c r="A43">
        <v>42</v>
      </c>
      <c r="B43" s="11" t="s">
        <v>253</v>
      </c>
      <c r="C43" s="7" t="s">
        <v>692</v>
      </c>
      <c r="D43">
        <v>2017</v>
      </c>
      <c r="E43" s="7" t="s">
        <v>691</v>
      </c>
      <c r="F43" s="7" t="s">
        <v>610</v>
      </c>
      <c r="G43">
        <v>565</v>
      </c>
      <c r="H43" t="s">
        <v>693</v>
      </c>
      <c r="I43" t="s">
        <v>694</v>
      </c>
    </row>
    <row r="44" spans="1:9" ht="34" x14ac:dyDescent="0.2">
      <c r="A44">
        <v>43</v>
      </c>
      <c r="B44" s="11" t="s">
        <v>258</v>
      </c>
      <c r="C44" s="7" t="s">
        <v>709</v>
      </c>
      <c r="D44">
        <v>2013</v>
      </c>
      <c r="E44" s="7" t="s">
        <v>708</v>
      </c>
      <c r="F44" s="7" t="s">
        <v>710</v>
      </c>
      <c r="G44">
        <v>47</v>
      </c>
      <c r="H44" t="s">
        <v>711</v>
      </c>
      <c r="I44" t="s">
        <v>712</v>
      </c>
    </row>
    <row r="45" spans="1:9" ht="51" x14ac:dyDescent="0.2">
      <c r="A45">
        <v>44</v>
      </c>
      <c r="B45" s="11" t="s">
        <v>260</v>
      </c>
      <c r="C45" s="7" t="s">
        <v>714</v>
      </c>
      <c r="D45">
        <v>2018</v>
      </c>
      <c r="E45" s="7" t="s">
        <v>713</v>
      </c>
      <c r="F45" s="7" t="s">
        <v>715</v>
      </c>
      <c r="G45">
        <v>72</v>
      </c>
      <c r="H45" t="s">
        <v>716</v>
      </c>
      <c r="I45" t="s">
        <v>717</v>
      </c>
    </row>
    <row r="46" spans="1:9" ht="51" x14ac:dyDescent="0.2">
      <c r="A46">
        <v>45</v>
      </c>
      <c r="B46" s="11" t="s">
        <v>270</v>
      </c>
      <c r="C46" s="7" t="s">
        <v>740</v>
      </c>
      <c r="D46">
        <v>2019</v>
      </c>
      <c r="E46" s="7" t="s">
        <v>741</v>
      </c>
      <c r="F46" s="7" t="s">
        <v>742</v>
      </c>
      <c r="G46">
        <v>169</v>
      </c>
      <c r="H46" t="s">
        <v>743</v>
      </c>
      <c r="I46" t="s">
        <v>744</v>
      </c>
    </row>
    <row r="47" spans="1:9" ht="51" x14ac:dyDescent="0.2">
      <c r="A47">
        <v>46</v>
      </c>
      <c r="B47" s="11" t="s">
        <v>274</v>
      </c>
      <c r="C47" s="7" t="s">
        <v>696</v>
      </c>
      <c r="D47">
        <v>2013</v>
      </c>
      <c r="E47" s="7" t="s">
        <v>695</v>
      </c>
      <c r="G47">
        <v>490</v>
      </c>
      <c r="H47" t="s">
        <v>697</v>
      </c>
      <c r="I47" t="s">
        <v>698</v>
      </c>
    </row>
    <row r="48" spans="1:9" ht="34" x14ac:dyDescent="0.2">
      <c r="A48">
        <v>47</v>
      </c>
      <c r="B48" s="11" t="s">
        <v>278</v>
      </c>
      <c r="C48" s="7" t="s">
        <v>719</v>
      </c>
      <c r="D48">
        <v>2012</v>
      </c>
      <c r="E48" s="7" t="s">
        <v>718</v>
      </c>
      <c r="F48" s="7" t="s">
        <v>610</v>
      </c>
      <c r="G48">
        <v>467</v>
      </c>
      <c r="H48" t="s">
        <v>720</v>
      </c>
      <c r="I48" t="s">
        <v>721</v>
      </c>
    </row>
    <row r="49" spans="1:9" ht="68" x14ac:dyDescent="0.2">
      <c r="A49">
        <v>48</v>
      </c>
      <c r="B49" s="11" t="s">
        <v>284</v>
      </c>
      <c r="C49" s="7" t="s">
        <v>723</v>
      </c>
      <c r="D49">
        <v>2015</v>
      </c>
      <c r="E49" s="7" t="s">
        <v>722</v>
      </c>
      <c r="F49" s="7" t="s">
        <v>724</v>
      </c>
      <c r="G49">
        <v>50</v>
      </c>
      <c r="H49" t="s">
        <v>725</v>
      </c>
      <c r="I49" t="s">
        <v>726</v>
      </c>
    </row>
    <row r="50" spans="1:9" ht="34" x14ac:dyDescent="0.2">
      <c r="A50">
        <v>49</v>
      </c>
      <c r="B50" s="11" t="s">
        <v>312</v>
      </c>
      <c r="C50" s="7" t="s">
        <v>746</v>
      </c>
      <c r="D50">
        <v>2014</v>
      </c>
      <c r="E50" s="7" t="s">
        <v>745</v>
      </c>
      <c r="F50" s="7" t="s">
        <v>747</v>
      </c>
      <c r="G50">
        <v>13</v>
      </c>
      <c r="H50" t="s">
        <v>748</v>
      </c>
      <c r="I50" t="s">
        <v>749</v>
      </c>
    </row>
    <row r="51" spans="1:9" ht="68" x14ac:dyDescent="0.2">
      <c r="A51">
        <v>50</v>
      </c>
      <c r="B51" s="11" t="s">
        <v>323</v>
      </c>
      <c r="C51" s="7" t="s">
        <v>767</v>
      </c>
      <c r="D51">
        <v>2017</v>
      </c>
      <c r="E51" s="7" t="s">
        <v>766</v>
      </c>
      <c r="F51" s="7" t="s">
        <v>768</v>
      </c>
      <c r="G51">
        <v>62</v>
      </c>
      <c r="H51" t="s">
        <v>769</v>
      </c>
      <c r="I51" t="s">
        <v>770</v>
      </c>
    </row>
    <row r="52" spans="1:9" ht="34" x14ac:dyDescent="0.2">
      <c r="A52">
        <v>51</v>
      </c>
      <c r="B52" s="11" t="s">
        <v>355</v>
      </c>
      <c r="C52" s="7" t="s">
        <v>777</v>
      </c>
      <c r="D52">
        <v>2009</v>
      </c>
      <c r="E52" s="7" t="s">
        <v>776</v>
      </c>
      <c r="F52" s="7" t="s">
        <v>656</v>
      </c>
      <c r="G52">
        <v>75</v>
      </c>
      <c r="H52" t="s">
        <v>778</v>
      </c>
      <c r="I52" t="s">
        <v>779</v>
      </c>
    </row>
    <row r="53" spans="1:9" ht="34" x14ac:dyDescent="0.2">
      <c r="A53">
        <v>52</v>
      </c>
      <c r="B53" s="11" t="s">
        <v>357</v>
      </c>
      <c r="C53" s="7" t="s">
        <v>785</v>
      </c>
      <c r="D53">
        <v>2013</v>
      </c>
      <c r="E53" s="7" t="s">
        <v>786</v>
      </c>
      <c r="F53" s="7" t="s">
        <v>615</v>
      </c>
      <c r="G53">
        <v>160</v>
      </c>
      <c r="H53" t="s">
        <v>787</v>
      </c>
      <c r="I53" t="s">
        <v>788</v>
      </c>
    </row>
    <row r="54" spans="1:9" ht="51" x14ac:dyDescent="0.2">
      <c r="A54">
        <v>53</v>
      </c>
      <c r="B54" s="11" t="s">
        <v>359</v>
      </c>
      <c r="C54" s="7" t="s">
        <v>782</v>
      </c>
      <c r="D54">
        <v>2010</v>
      </c>
      <c r="E54" s="7" t="s">
        <v>780</v>
      </c>
      <c r="F54" s="7" t="s">
        <v>783</v>
      </c>
      <c r="G54">
        <v>67</v>
      </c>
      <c r="H54" t="s">
        <v>784</v>
      </c>
      <c r="I54" t="s">
        <v>781</v>
      </c>
    </row>
    <row r="55" spans="1:9" ht="34" x14ac:dyDescent="0.2">
      <c r="A55">
        <v>54</v>
      </c>
      <c r="B55" s="11" t="s">
        <v>363</v>
      </c>
      <c r="C55" s="7" t="s">
        <v>794</v>
      </c>
      <c r="D55">
        <v>2014</v>
      </c>
      <c r="E55" s="7" t="s">
        <v>793</v>
      </c>
      <c r="F55" s="7" t="s">
        <v>615</v>
      </c>
      <c r="G55">
        <v>161</v>
      </c>
      <c r="H55" t="s">
        <v>795</v>
      </c>
      <c r="I55" t="s">
        <v>796</v>
      </c>
    </row>
    <row r="56" spans="1:9" ht="68" x14ac:dyDescent="0.2">
      <c r="A56">
        <v>55</v>
      </c>
      <c r="B56" s="11" t="s">
        <v>460</v>
      </c>
      <c r="C56" s="7" t="s">
        <v>700</v>
      </c>
      <c r="D56">
        <v>2017</v>
      </c>
      <c r="E56" s="7" t="s">
        <v>699</v>
      </c>
      <c r="F56" s="7" t="s">
        <v>701</v>
      </c>
      <c r="G56">
        <v>7</v>
      </c>
      <c r="H56">
        <v>7641</v>
      </c>
      <c r="I56" t="s">
        <v>702</v>
      </c>
    </row>
    <row r="57" spans="1:9" ht="51" x14ac:dyDescent="0.2">
      <c r="A57">
        <v>56</v>
      </c>
      <c r="B57" s="11" t="s">
        <v>464</v>
      </c>
      <c r="C57" s="7" t="s">
        <v>859</v>
      </c>
      <c r="D57">
        <v>2019</v>
      </c>
      <c r="E57" s="7" t="s">
        <v>858</v>
      </c>
      <c r="F57" s="7" t="s">
        <v>860</v>
      </c>
      <c r="G57">
        <v>333</v>
      </c>
      <c r="H57" t="s">
        <v>861</v>
      </c>
      <c r="I57" t="s">
        <v>862</v>
      </c>
    </row>
    <row r="58" spans="1:9" ht="34" x14ac:dyDescent="0.2">
      <c r="A58">
        <v>57</v>
      </c>
      <c r="B58" s="11" t="s">
        <v>466</v>
      </c>
      <c r="C58" s="7" t="s">
        <v>832</v>
      </c>
      <c r="D58">
        <v>2017</v>
      </c>
      <c r="E58" s="7" t="s">
        <v>831</v>
      </c>
      <c r="F58" s="7" t="s">
        <v>610</v>
      </c>
      <c r="G58">
        <v>573</v>
      </c>
      <c r="H58" t="s">
        <v>833</v>
      </c>
      <c r="I58" t="s">
        <v>834</v>
      </c>
    </row>
    <row r="59" spans="1:9" ht="51" x14ac:dyDescent="0.2">
      <c r="A59">
        <v>58</v>
      </c>
      <c r="B59" s="11" t="s">
        <v>487</v>
      </c>
      <c r="C59" s="7" t="s">
        <v>812</v>
      </c>
      <c r="D59">
        <v>2012</v>
      </c>
      <c r="E59" s="7" t="s">
        <v>811</v>
      </c>
      <c r="F59" s="7" t="s">
        <v>610</v>
      </c>
      <c r="G59">
        <v>451</v>
      </c>
      <c r="H59" t="s">
        <v>813</v>
      </c>
      <c r="I59" t="s">
        <v>814</v>
      </c>
    </row>
    <row r="60" spans="1:9" ht="51" x14ac:dyDescent="0.2">
      <c r="A60">
        <v>59</v>
      </c>
      <c r="B60" t="s">
        <v>881</v>
      </c>
      <c r="C60" s="7" t="s">
        <v>608</v>
      </c>
      <c r="D60">
        <v>2015</v>
      </c>
      <c r="E60" s="7" t="s">
        <v>609</v>
      </c>
      <c r="F60" s="7" t="s">
        <v>610</v>
      </c>
      <c r="G60">
        <v>539</v>
      </c>
      <c r="H60" t="s">
        <v>611</v>
      </c>
      <c r="I60" t="s">
        <v>612</v>
      </c>
    </row>
    <row r="61" spans="1:9" ht="51" x14ac:dyDescent="0.2">
      <c r="A61">
        <v>60</v>
      </c>
      <c r="B61" s="11" t="s">
        <v>496</v>
      </c>
      <c r="C61" s="7" t="s">
        <v>677</v>
      </c>
      <c r="D61">
        <v>2015</v>
      </c>
      <c r="E61" s="7" t="s">
        <v>672</v>
      </c>
      <c r="F61" s="7" t="s">
        <v>673</v>
      </c>
      <c r="G61">
        <v>55</v>
      </c>
      <c r="H61" t="s">
        <v>674</v>
      </c>
      <c r="I61" t="s">
        <v>675</v>
      </c>
    </row>
    <row r="62" spans="1:9" ht="51" x14ac:dyDescent="0.2">
      <c r="A62">
        <v>61</v>
      </c>
      <c r="B62" s="11" t="s">
        <v>499</v>
      </c>
      <c r="C62" s="7" t="s">
        <v>751</v>
      </c>
      <c r="D62">
        <v>2016</v>
      </c>
      <c r="E62" s="7" t="s">
        <v>750</v>
      </c>
      <c r="F62" s="7" t="s">
        <v>629</v>
      </c>
      <c r="G62">
        <v>483</v>
      </c>
      <c r="H62" t="s">
        <v>752</v>
      </c>
      <c r="I62" t="s">
        <v>753</v>
      </c>
    </row>
    <row r="63" spans="1:9" ht="85" x14ac:dyDescent="0.2">
      <c r="A63">
        <v>62</v>
      </c>
      <c r="B63" s="11" t="s">
        <v>502</v>
      </c>
      <c r="C63" s="7" t="s">
        <v>855</v>
      </c>
      <c r="D63">
        <v>2019</v>
      </c>
      <c r="E63" s="7" t="s">
        <v>854</v>
      </c>
      <c r="F63" s="7" t="s">
        <v>610</v>
      </c>
      <c r="G63">
        <v>613</v>
      </c>
      <c r="H63" t="s">
        <v>856</v>
      </c>
      <c r="I63" t="s">
        <v>857</v>
      </c>
    </row>
    <row r="64" spans="1:9" ht="34" x14ac:dyDescent="0.2">
      <c r="A64">
        <v>63</v>
      </c>
      <c r="B64" t="s">
        <v>882</v>
      </c>
      <c r="C64" s="7" t="s">
        <v>885</v>
      </c>
      <c r="D64">
        <v>2018</v>
      </c>
      <c r="E64" s="7" t="s">
        <v>884</v>
      </c>
      <c r="F64" s="7" t="s">
        <v>886</v>
      </c>
      <c r="G64">
        <v>207</v>
      </c>
      <c r="H64" s="7" t="s">
        <v>887</v>
      </c>
      <c r="I64" t="s">
        <v>888</v>
      </c>
    </row>
    <row r="65" spans="1:9" ht="34" x14ac:dyDescent="0.2">
      <c r="A65">
        <v>64</v>
      </c>
      <c r="B65" s="11" t="s">
        <v>891</v>
      </c>
      <c r="C65" s="15" t="s">
        <v>603</v>
      </c>
      <c r="D65" s="12">
        <v>2018</v>
      </c>
      <c r="E65" s="15" t="s">
        <v>604</v>
      </c>
      <c r="F65" s="15" t="s">
        <v>605</v>
      </c>
      <c r="G65" s="12">
        <v>224</v>
      </c>
      <c r="H65" s="12" t="s">
        <v>606</v>
      </c>
      <c r="I65" s="12" t="s">
        <v>607</v>
      </c>
    </row>
  </sheetData>
  <autoFilter ref="A1:I63" xr:uid="{A77FC195-D553-174E-B77C-249B2E6BA76A}">
    <sortState xmlns:xlrd2="http://schemas.microsoft.com/office/spreadsheetml/2017/richdata2" ref="A2:I65">
      <sortCondition ref="A1:A6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FBB60-6BD6-C540-973B-40558EB5D171}">
  <dimension ref="A1:G41"/>
  <sheetViews>
    <sheetView tabSelected="1" workbookViewId="0">
      <selection activeCell="H26" sqref="H26"/>
    </sheetView>
  </sheetViews>
  <sheetFormatPr baseColWidth="10" defaultRowHeight="16" x14ac:dyDescent="0.2"/>
  <cols>
    <col min="1" max="1" width="15.33203125" bestFit="1" customWidth="1"/>
    <col min="2" max="2" width="18.5" bestFit="1" customWidth="1"/>
    <col min="3" max="4" width="19.5" customWidth="1"/>
    <col min="5" max="5" width="18.6640625" customWidth="1"/>
  </cols>
  <sheetData>
    <row r="1" spans="1:7" x14ac:dyDescent="0.2">
      <c r="A1" t="s">
        <v>383</v>
      </c>
      <c r="B1" t="s">
        <v>413</v>
      </c>
      <c r="C1" t="s">
        <v>414</v>
      </c>
      <c r="D1" t="s">
        <v>437</v>
      </c>
      <c r="E1" t="s">
        <v>415</v>
      </c>
      <c r="F1" t="s">
        <v>416</v>
      </c>
      <c r="G1" t="s">
        <v>417</v>
      </c>
    </row>
    <row r="2" spans="1:7" x14ac:dyDescent="0.2">
      <c r="A2" t="s">
        <v>384</v>
      </c>
      <c r="B2" t="s">
        <v>418</v>
      </c>
      <c r="C2" t="s">
        <v>419</v>
      </c>
      <c r="D2" t="s">
        <v>438</v>
      </c>
      <c r="E2" t="s">
        <v>420</v>
      </c>
      <c r="F2" t="s">
        <v>421</v>
      </c>
      <c r="G2" t="s">
        <v>422</v>
      </c>
    </row>
    <row r="3" spans="1:7" x14ac:dyDescent="0.2">
      <c r="A3" s="12" t="s">
        <v>585</v>
      </c>
      <c r="B3" t="s">
        <v>432</v>
      </c>
      <c r="C3" t="s">
        <v>430</v>
      </c>
      <c r="D3" t="s">
        <v>438</v>
      </c>
      <c r="E3" t="s">
        <v>420</v>
      </c>
      <c r="F3" t="s">
        <v>421</v>
      </c>
      <c r="G3" t="s">
        <v>422</v>
      </c>
    </row>
    <row r="4" spans="1:7" x14ac:dyDescent="0.2">
      <c r="A4" t="s">
        <v>385</v>
      </c>
      <c r="B4" t="s">
        <v>423</v>
      </c>
      <c r="C4" t="s">
        <v>430</v>
      </c>
      <c r="D4" t="s">
        <v>438</v>
      </c>
      <c r="E4" t="s">
        <v>420</v>
      </c>
      <c r="F4" t="s">
        <v>421</v>
      </c>
      <c r="G4" t="s">
        <v>422</v>
      </c>
    </row>
    <row r="5" spans="1:7" x14ac:dyDescent="0.2">
      <c r="A5" t="s">
        <v>386</v>
      </c>
      <c r="B5" t="s">
        <v>920</v>
      </c>
      <c r="C5" t="s">
        <v>419</v>
      </c>
      <c r="D5" t="s">
        <v>438</v>
      </c>
      <c r="E5" t="s">
        <v>420</v>
      </c>
      <c r="F5" t="s">
        <v>421</v>
      </c>
      <c r="G5" t="s">
        <v>422</v>
      </c>
    </row>
    <row r="6" spans="1:7" x14ac:dyDescent="0.2">
      <c r="A6" t="s">
        <v>387</v>
      </c>
      <c r="B6" t="s">
        <v>424</v>
      </c>
      <c r="C6" t="s">
        <v>419</v>
      </c>
      <c r="D6" t="s">
        <v>438</v>
      </c>
      <c r="E6" t="s">
        <v>420</v>
      </c>
      <c r="F6" t="s">
        <v>421</v>
      </c>
      <c r="G6" t="s">
        <v>422</v>
      </c>
    </row>
    <row r="7" spans="1:7" x14ac:dyDescent="0.2">
      <c r="A7" t="s">
        <v>388</v>
      </c>
      <c r="B7" t="s">
        <v>425</v>
      </c>
      <c r="C7" t="s">
        <v>426</v>
      </c>
      <c r="D7" t="s">
        <v>438</v>
      </c>
      <c r="E7" t="s">
        <v>420</v>
      </c>
      <c r="F7" t="s">
        <v>421</v>
      </c>
      <c r="G7" t="s">
        <v>422</v>
      </c>
    </row>
    <row r="8" spans="1:7" x14ac:dyDescent="0.2">
      <c r="A8" s="12" t="s">
        <v>587</v>
      </c>
      <c r="B8" t="s">
        <v>442</v>
      </c>
      <c r="C8" t="s">
        <v>426</v>
      </c>
      <c r="D8" t="s">
        <v>438</v>
      </c>
      <c r="E8" t="s">
        <v>420</v>
      </c>
      <c r="F8" t="s">
        <v>421</v>
      </c>
      <c r="G8" t="s">
        <v>422</v>
      </c>
    </row>
    <row r="9" spans="1:7" x14ac:dyDescent="0.2">
      <c r="A9" s="12" t="s">
        <v>586</v>
      </c>
      <c r="B9" t="s">
        <v>442</v>
      </c>
      <c r="C9" t="s">
        <v>426</v>
      </c>
      <c r="D9" t="s">
        <v>438</v>
      </c>
      <c r="E9" t="s">
        <v>420</v>
      </c>
      <c r="F9" t="s">
        <v>421</v>
      </c>
      <c r="G9" t="s">
        <v>422</v>
      </c>
    </row>
    <row r="10" spans="1:7" x14ac:dyDescent="0.2">
      <c r="A10" t="s">
        <v>389</v>
      </c>
      <c r="B10" t="s">
        <v>427</v>
      </c>
      <c r="C10" t="s">
        <v>419</v>
      </c>
      <c r="D10" t="s">
        <v>438</v>
      </c>
      <c r="E10" t="s">
        <v>420</v>
      </c>
      <c r="F10" t="s">
        <v>421</v>
      </c>
      <c r="G10" t="s">
        <v>422</v>
      </c>
    </row>
    <row r="11" spans="1:7" x14ac:dyDescent="0.2">
      <c r="A11" t="s">
        <v>390</v>
      </c>
      <c r="B11" t="s">
        <v>428</v>
      </c>
      <c r="C11" t="s">
        <v>426</v>
      </c>
      <c r="D11" t="s">
        <v>438</v>
      </c>
      <c r="E11" t="s">
        <v>420</v>
      </c>
      <c r="F11" t="s">
        <v>421</v>
      </c>
      <c r="G11" t="s">
        <v>422</v>
      </c>
    </row>
    <row r="12" spans="1:7" x14ac:dyDescent="0.2">
      <c r="A12" t="s">
        <v>391</v>
      </c>
      <c r="B12" t="s">
        <v>425</v>
      </c>
      <c r="C12" t="s">
        <v>426</v>
      </c>
      <c r="D12" t="s">
        <v>438</v>
      </c>
      <c r="E12" t="s">
        <v>420</v>
      </c>
      <c r="F12" t="s">
        <v>421</v>
      </c>
      <c r="G12" t="s">
        <v>422</v>
      </c>
    </row>
    <row r="13" spans="1:7" x14ac:dyDescent="0.2">
      <c r="A13" t="s">
        <v>392</v>
      </c>
      <c r="B13" t="s">
        <v>429</v>
      </c>
      <c r="C13" t="s">
        <v>426</v>
      </c>
      <c r="D13" t="s">
        <v>438</v>
      </c>
      <c r="E13" t="s">
        <v>420</v>
      </c>
      <c r="F13" t="s">
        <v>421</v>
      </c>
      <c r="G13" t="s">
        <v>422</v>
      </c>
    </row>
    <row r="14" spans="1:7" x14ac:dyDescent="0.2">
      <c r="A14" s="12" t="s">
        <v>584</v>
      </c>
      <c r="B14" t="s">
        <v>432</v>
      </c>
      <c r="C14" t="s">
        <v>430</v>
      </c>
      <c r="D14" t="s">
        <v>438</v>
      </c>
      <c r="E14" t="s">
        <v>420</v>
      </c>
      <c r="F14" t="s">
        <v>421</v>
      </c>
      <c r="G14" t="s">
        <v>422</v>
      </c>
    </row>
    <row r="15" spans="1:7" x14ac:dyDescent="0.2">
      <c r="A15" t="s">
        <v>393</v>
      </c>
      <c r="B15" t="s">
        <v>423</v>
      </c>
      <c r="C15" t="s">
        <v>430</v>
      </c>
      <c r="D15" t="s">
        <v>438</v>
      </c>
      <c r="E15" t="s">
        <v>420</v>
      </c>
      <c r="F15" t="s">
        <v>421</v>
      </c>
      <c r="G15" t="s">
        <v>422</v>
      </c>
    </row>
    <row r="16" spans="1:7" x14ac:dyDescent="0.2">
      <c r="A16" t="s">
        <v>394</v>
      </c>
      <c r="B16" t="s">
        <v>431</v>
      </c>
      <c r="C16" t="s">
        <v>430</v>
      </c>
      <c r="D16" t="s">
        <v>438</v>
      </c>
      <c r="E16" t="s">
        <v>420</v>
      </c>
      <c r="F16" t="s">
        <v>421</v>
      </c>
      <c r="G16" t="s">
        <v>422</v>
      </c>
    </row>
    <row r="17" spans="1:7" x14ac:dyDescent="0.2">
      <c r="A17" t="s">
        <v>395</v>
      </c>
      <c r="B17" t="s">
        <v>432</v>
      </c>
      <c r="C17" t="s">
        <v>430</v>
      </c>
      <c r="D17" t="s">
        <v>438</v>
      </c>
      <c r="E17" t="s">
        <v>420</v>
      </c>
      <c r="F17" t="s">
        <v>421</v>
      </c>
      <c r="G17" t="s">
        <v>422</v>
      </c>
    </row>
    <row r="18" spans="1:7" x14ac:dyDescent="0.2">
      <c r="A18" t="s">
        <v>396</v>
      </c>
      <c r="B18" t="s">
        <v>433</v>
      </c>
      <c r="C18" t="s">
        <v>434</v>
      </c>
      <c r="D18" t="s">
        <v>438</v>
      </c>
      <c r="E18" t="s">
        <v>420</v>
      </c>
      <c r="F18" t="s">
        <v>421</v>
      </c>
      <c r="G18" t="s">
        <v>422</v>
      </c>
    </row>
    <row r="19" spans="1:7" x14ac:dyDescent="0.2">
      <c r="A19" s="12" t="s">
        <v>452</v>
      </c>
      <c r="B19" t="s">
        <v>423</v>
      </c>
      <c r="C19" t="s">
        <v>430</v>
      </c>
      <c r="D19" t="s">
        <v>438</v>
      </c>
      <c r="E19" t="s">
        <v>420</v>
      </c>
      <c r="F19" t="s">
        <v>421</v>
      </c>
      <c r="G19" t="s">
        <v>422</v>
      </c>
    </row>
    <row r="20" spans="1:7" x14ac:dyDescent="0.2">
      <c r="A20" t="s">
        <v>397</v>
      </c>
      <c r="B20" t="s">
        <v>435</v>
      </c>
      <c r="C20" t="s">
        <v>436</v>
      </c>
      <c r="D20" t="s">
        <v>438</v>
      </c>
      <c r="E20" t="s">
        <v>420</v>
      </c>
      <c r="F20" t="s">
        <v>421</v>
      </c>
      <c r="G20" t="s">
        <v>422</v>
      </c>
    </row>
    <row r="21" spans="1:7" x14ac:dyDescent="0.2">
      <c r="A21" t="s">
        <v>398</v>
      </c>
      <c r="B21" t="s">
        <v>424</v>
      </c>
      <c r="C21" t="s">
        <v>419</v>
      </c>
      <c r="D21" t="s">
        <v>438</v>
      </c>
      <c r="E21" t="s">
        <v>420</v>
      </c>
      <c r="F21" t="s">
        <v>421</v>
      </c>
      <c r="G21" t="s">
        <v>422</v>
      </c>
    </row>
    <row r="22" spans="1:7" x14ac:dyDescent="0.2">
      <c r="A22" t="s">
        <v>399</v>
      </c>
      <c r="B22" t="s">
        <v>424</v>
      </c>
      <c r="C22" t="s">
        <v>419</v>
      </c>
      <c r="D22" t="s">
        <v>438</v>
      </c>
      <c r="E22" t="s">
        <v>420</v>
      </c>
      <c r="F22" t="s">
        <v>421</v>
      </c>
      <c r="G22" t="s">
        <v>422</v>
      </c>
    </row>
    <row r="23" spans="1:7" x14ac:dyDescent="0.2">
      <c r="A23" t="s">
        <v>400</v>
      </c>
      <c r="B23" t="s">
        <v>423</v>
      </c>
      <c r="C23" t="s">
        <v>430</v>
      </c>
      <c r="D23" t="s">
        <v>438</v>
      </c>
      <c r="E23" t="s">
        <v>420</v>
      </c>
      <c r="F23" t="s">
        <v>421</v>
      </c>
      <c r="G23" t="s">
        <v>422</v>
      </c>
    </row>
    <row r="24" spans="1:7" x14ac:dyDescent="0.2">
      <c r="A24" t="s">
        <v>401</v>
      </c>
      <c r="B24" t="s">
        <v>431</v>
      </c>
      <c r="C24" t="s">
        <v>430</v>
      </c>
      <c r="D24" t="s">
        <v>438</v>
      </c>
      <c r="E24" t="s">
        <v>420</v>
      </c>
      <c r="F24" t="s">
        <v>421</v>
      </c>
      <c r="G24" t="s">
        <v>422</v>
      </c>
    </row>
    <row r="25" spans="1:7" x14ac:dyDescent="0.2">
      <c r="A25" t="s">
        <v>402</v>
      </c>
      <c r="B25" t="s">
        <v>423</v>
      </c>
      <c r="C25" t="s">
        <v>430</v>
      </c>
      <c r="D25" t="s">
        <v>438</v>
      </c>
      <c r="E25" t="s">
        <v>420</v>
      </c>
      <c r="F25" t="s">
        <v>421</v>
      </c>
      <c r="G25" t="s">
        <v>422</v>
      </c>
    </row>
    <row r="26" spans="1:7" x14ac:dyDescent="0.2">
      <c r="A26" t="s">
        <v>912</v>
      </c>
      <c r="B26" t="s">
        <v>435</v>
      </c>
      <c r="C26" t="s">
        <v>436</v>
      </c>
      <c r="D26" t="s">
        <v>438</v>
      </c>
      <c r="E26" t="s">
        <v>420</v>
      </c>
      <c r="F26" t="s">
        <v>421</v>
      </c>
      <c r="G26" t="s">
        <v>422</v>
      </c>
    </row>
    <row r="27" spans="1:7" x14ac:dyDescent="0.2">
      <c r="A27" s="12" t="s">
        <v>588</v>
      </c>
      <c r="B27" t="s">
        <v>589</v>
      </c>
      <c r="C27" t="s">
        <v>426</v>
      </c>
      <c r="D27" t="s">
        <v>438</v>
      </c>
      <c r="E27" t="s">
        <v>420</v>
      </c>
      <c r="F27" t="s">
        <v>421</v>
      </c>
      <c r="G27" t="s">
        <v>422</v>
      </c>
    </row>
    <row r="28" spans="1:7" x14ac:dyDescent="0.2">
      <c r="A28" t="s">
        <v>403</v>
      </c>
      <c r="B28" t="s">
        <v>423</v>
      </c>
      <c r="C28" t="s">
        <v>430</v>
      </c>
      <c r="D28" t="s">
        <v>438</v>
      </c>
      <c r="E28" t="s">
        <v>420</v>
      </c>
      <c r="F28" t="s">
        <v>421</v>
      </c>
      <c r="G28" t="s">
        <v>422</v>
      </c>
    </row>
    <row r="29" spans="1:7" x14ac:dyDescent="0.2">
      <c r="A29" t="s">
        <v>404</v>
      </c>
      <c r="B29" t="s">
        <v>439</v>
      </c>
      <c r="C29" t="s">
        <v>419</v>
      </c>
      <c r="D29" t="s">
        <v>438</v>
      </c>
      <c r="E29" t="s">
        <v>420</v>
      </c>
      <c r="F29" t="s">
        <v>421</v>
      </c>
      <c r="G29" t="s">
        <v>422</v>
      </c>
    </row>
    <row r="30" spans="1:7" x14ac:dyDescent="0.2">
      <c r="A30" t="s">
        <v>405</v>
      </c>
      <c r="B30" t="s">
        <v>440</v>
      </c>
      <c r="C30" t="s">
        <v>434</v>
      </c>
      <c r="D30" t="s">
        <v>438</v>
      </c>
      <c r="E30" t="s">
        <v>420</v>
      </c>
      <c r="F30" t="s">
        <v>421</v>
      </c>
      <c r="G30" t="s">
        <v>422</v>
      </c>
    </row>
    <row r="31" spans="1:7" x14ac:dyDescent="0.2">
      <c r="A31" t="s">
        <v>406</v>
      </c>
      <c r="B31" t="s">
        <v>423</v>
      </c>
      <c r="C31" t="s">
        <v>430</v>
      </c>
      <c r="D31" t="s">
        <v>438</v>
      </c>
      <c r="E31" t="s">
        <v>420</v>
      </c>
      <c r="F31" t="s">
        <v>421</v>
      </c>
      <c r="G31" t="s">
        <v>422</v>
      </c>
    </row>
    <row r="32" spans="1:7" x14ac:dyDescent="0.2">
      <c r="A32" t="s">
        <v>407</v>
      </c>
      <c r="B32" t="s">
        <v>432</v>
      </c>
      <c r="C32" t="s">
        <v>430</v>
      </c>
      <c r="D32" t="s">
        <v>438</v>
      </c>
      <c r="E32" t="s">
        <v>420</v>
      </c>
      <c r="F32" t="s">
        <v>421</v>
      </c>
      <c r="G32" t="s">
        <v>422</v>
      </c>
    </row>
    <row r="33" spans="1:7" x14ac:dyDescent="0.2">
      <c r="A33" t="s">
        <v>408</v>
      </c>
      <c r="B33" t="s">
        <v>442</v>
      </c>
      <c r="C33" t="s">
        <v>426</v>
      </c>
      <c r="D33" t="s">
        <v>438</v>
      </c>
      <c r="E33" t="s">
        <v>420</v>
      </c>
      <c r="F33" t="s">
        <v>421</v>
      </c>
      <c r="G33" t="s">
        <v>422</v>
      </c>
    </row>
    <row r="34" spans="1:7" x14ac:dyDescent="0.2">
      <c r="A34" t="s">
        <v>409</v>
      </c>
      <c r="B34" t="s">
        <v>443</v>
      </c>
      <c r="C34" t="s">
        <v>430</v>
      </c>
      <c r="D34" t="s">
        <v>438</v>
      </c>
      <c r="E34" t="s">
        <v>420</v>
      </c>
      <c r="F34" t="s">
        <v>421</v>
      </c>
      <c r="G34" t="s">
        <v>422</v>
      </c>
    </row>
    <row r="35" spans="1:7" x14ac:dyDescent="0.2">
      <c r="A35" t="s">
        <v>410</v>
      </c>
      <c r="B35" t="s">
        <v>444</v>
      </c>
      <c r="C35" t="s">
        <v>426</v>
      </c>
      <c r="D35" t="s">
        <v>438</v>
      </c>
      <c r="E35" t="s">
        <v>420</v>
      </c>
      <c r="F35" t="s">
        <v>421</v>
      </c>
      <c r="G35" t="s">
        <v>422</v>
      </c>
    </row>
    <row r="36" spans="1:7" x14ac:dyDescent="0.2">
      <c r="A36" t="s">
        <v>411</v>
      </c>
      <c r="B36" t="s">
        <v>445</v>
      </c>
      <c r="C36" t="s">
        <v>434</v>
      </c>
      <c r="D36" t="s">
        <v>438</v>
      </c>
      <c r="E36" t="s">
        <v>420</v>
      </c>
      <c r="F36" t="s">
        <v>421</v>
      </c>
      <c r="G36" t="s">
        <v>422</v>
      </c>
    </row>
    <row r="37" spans="1:7" x14ac:dyDescent="0.2">
      <c r="A37" t="s">
        <v>896</v>
      </c>
      <c r="B37" t="s">
        <v>423</v>
      </c>
      <c r="C37" t="s">
        <v>430</v>
      </c>
      <c r="D37" t="s">
        <v>438</v>
      </c>
      <c r="E37" t="s">
        <v>420</v>
      </c>
      <c r="F37" t="s">
        <v>421</v>
      </c>
      <c r="G37" t="s">
        <v>422</v>
      </c>
    </row>
    <row r="38" spans="1:7" x14ac:dyDescent="0.2">
      <c r="A38" t="s">
        <v>412</v>
      </c>
      <c r="B38" t="s">
        <v>442</v>
      </c>
      <c r="C38" t="s">
        <v>426</v>
      </c>
      <c r="D38" t="s">
        <v>438</v>
      </c>
      <c r="E38" t="s">
        <v>420</v>
      </c>
      <c r="F38" t="s">
        <v>421</v>
      </c>
      <c r="G38" t="s">
        <v>422</v>
      </c>
    </row>
    <row r="39" spans="1:7" x14ac:dyDescent="0.2">
      <c r="A39" s="12"/>
      <c r="B39" s="12"/>
    </row>
    <row r="40" spans="1:7" x14ac:dyDescent="0.2">
      <c r="A40" s="12"/>
      <c r="B40" s="12"/>
    </row>
    <row r="41" spans="1:7" x14ac:dyDescent="0.2">
      <c r="A41" s="12"/>
      <c r="B41" s="12"/>
    </row>
  </sheetData>
  <sortState xmlns:xlrd2="http://schemas.microsoft.com/office/spreadsheetml/2017/richdata2" ref="A2:G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data</vt:lpstr>
      <vt:lpstr>citations</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Kast</dc:creator>
  <cp:lastModifiedBy>Microsoft Office User</cp:lastModifiedBy>
  <dcterms:created xsi:type="dcterms:W3CDTF">2020-06-15T00:35:36Z</dcterms:created>
  <dcterms:modified xsi:type="dcterms:W3CDTF">2021-04-12T17:08:21Z</dcterms:modified>
</cp:coreProperties>
</file>