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3 курс\БИС\"/>
    </mc:Choice>
  </mc:AlternateContent>
  <xr:revisionPtr revIDLastSave="0" documentId="13_ncr:1_{C1B630CD-8A5C-4E68-A652-41D67EF5862E}" xr6:coauthVersionLast="47" xr6:coauthVersionMax="47" xr10:uidLastSave="{00000000-0000-0000-0000-000000000000}"/>
  <bookViews>
    <workbookView xWindow="-108" yWindow="-108" windowWidth="23256" windowHeight="12576" tabRatio="1000" activeTab="1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definedNames>
    <definedName name="solver_adj" localSheetId="9" hidden="1">Лист10!$D$13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ng" localSheetId="7" hidden="1">1</definedName>
    <definedName name="solver_est" localSheetId="9" hidden="1">1</definedName>
    <definedName name="solver_itr" localSheetId="9" hidden="1">2147483647</definedName>
    <definedName name="solver_lhs1" localSheetId="9" hidden="1">Лист10!$D$13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eg" localSheetId="7" hidden="1">1</definedName>
    <definedName name="solver_nod" localSheetId="9" hidden="1">2147483647</definedName>
    <definedName name="solver_num" localSheetId="9" hidden="1">1</definedName>
    <definedName name="solver_num" localSheetId="7" hidden="1">0</definedName>
    <definedName name="solver_nwt" localSheetId="9" hidden="1">1</definedName>
    <definedName name="solver_opt" localSheetId="9" hidden="1">Лист10!$D$15</definedName>
    <definedName name="solver_opt" localSheetId="7" hidden="1">Лист8!$B$29</definedName>
    <definedName name="solver_pre" localSheetId="9" hidden="1">0.000001</definedName>
    <definedName name="solver_rbv" localSheetId="9" hidden="1">1</definedName>
    <definedName name="solver_rel1" localSheetId="9" hidden="1">3</definedName>
    <definedName name="solver_rhs1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3</definedName>
    <definedName name="solver_typ" localSheetId="7" hidden="1">1</definedName>
    <definedName name="solver_val" localSheetId="9" hidden="1">1500000</definedName>
    <definedName name="solver_val" localSheetId="7" hidden="1">0</definedName>
    <definedName name="solver_ver" localSheetId="9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7" i="10"/>
  <c r="B16" i="10"/>
  <c r="B15" i="10"/>
  <c r="B23" i="11"/>
  <c r="B22" i="11"/>
  <c r="B19" i="11"/>
  <c r="B18" i="11"/>
  <c r="B17" i="11"/>
  <c r="D13" i="1"/>
  <c r="D12" i="1"/>
  <c r="B14" i="9"/>
  <c r="B59" i="8"/>
  <c r="B60" i="8" s="1"/>
  <c r="B61" i="8" s="1"/>
  <c r="B62" i="8" s="1"/>
  <c r="B63" i="8" s="1"/>
  <c r="B64" i="8" s="1"/>
  <c r="B65" i="8" s="1"/>
  <c r="B66" i="8" s="1"/>
  <c r="B67" i="8" s="1"/>
  <c r="B57" i="8"/>
  <c r="B29" i="8"/>
  <c r="B26" i="8"/>
  <c r="B25" i="8"/>
  <c r="B31" i="8" l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11" i="7"/>
  <c r="B10" i="7"/>
  <c r="D29" i="6"/>
  <c r="D25" i="6"/>
  <c r="D30" i="6"/>
  <c r="D26" i="6"/>
  <c r="B19" i="5" l="1"/>
  <c r="B12" i="4"/>
  <c r="B11" i="4"/>
  <c r="B14" i="3"/>
  <c r="B13" i="3"/>
  <c r="C13" i="3"/>
  <c r="C10" i="3"/>
  <c r="B10" i="3"/>
  <c r="B10" i="2"/>
  <c r="B12" i="2" s="1"/>
  <c r="C13" i="1"/>
  <c r="B12" i="1"/>
</calcChain>
</file>

<file path=xl/sharedStrings.xml><?xml version="1.0" encoding="utf-8"?>
<sst xmlns="http://schemas.openxmlformats.org/spreadsheetml/2006/main" count="79" uniqueCount="60">
  <si>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</si>
  <si>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</si>
  <si>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</si>
  <si>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</si>
  <si>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</si>
  <si>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</si>
  <si>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</si>
  <si>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</si>
  <si>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</si>
  <si>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</si>
  <si>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Задание 11</t>
  </si>
  <si>
    <t>1 клиент</t>
  </si>
  <si>
    <t>2клиент</t>
  </si>
  <si>
    <t>квартал</t>
  </si>
  <si>
    <t>месяц</t>
  </si>
  <si>
    <t>бс</t>
  </si>
  <si>
    <t>сложный процент</t>
  </si>
  <si>
    <t>сумма</t>
  </si>
  <si>
    <t>ставка</t>
  </si>
  <si>
    <t>месяцы</t>
  </si>
  <si>
    <t>БС</t>
  </si>
  <si>
    <t>месяцев</t>
  </si>
  <si>
    <t>Ответ:</t>
  </si>
  <si>
    <t>выгоднее сразу на 6 месяцев</t>
  </si>
  <si>
    <t>первые 3 года</t>
  </si>
  <si>
    <t>вторые 3 года</t>
  </si>
  <si>
    <t>первонач.</t>
  </si>
  <si>
    <t>доход</t>
  </si>
  <si>
    <t>инвестиция</t>
  </si>
  <si>
    <t>убыток</t>
  </si>
  <si>
    <t>чист.тек.стоимость</t>
  </si>
  <si>
    <t>а)</t>
  </si>
  <si>
    <t>1 вариант</t>
  </si>
  <si>
    <t>2 вариант</t>
  </si>
  <si>
    <t>б)</t>
  </si>
  <si>
    <t>Ставка</t>
  </si>
  <si>
    <t>2вариант</t>
  </si>
  <si>
    <t>Через 2 года</t>
  </si>
  <si>
    <t>Итого</t>
  </si>
  <si>
    <t>выгоднее первый вариант</t>
  </si>
  <si>
    <t>Наколпления</t>
  </si>
  <si>
    <t>Срок</t>
  </si>
  <si>
    <t>Платёж в мес</t>
  </si>
  <si>
    <t>Макс сумма</t>
  </si>
  <si>
    <t>Стоимость кв</t>
  </si>
  <si>
    <t>Размер кредита</t>
  </si>
  <si>
    <t>Кол-во лет</t>
  </si>
  <si>
    <t>Платёж</t>
  </si>
  <si>
    <t>Остаток через 8 лет</t>
  </si>
  <si>
    <t>Сумма</t>
  </si>
  <si>
    <t>Выплаты</t>
  </si>
  <si>
    <t>Сумма депозита</t>
  </si>
  <si>
    <t>По процентам за 6-й</t>
  </si>
  <si>
    <t>Основные за 12-й</t>
  </si>
  <si>
    <t>Конец первого</t>
  </si>
  <si>
    <t>Начало первого</t>
  </si>
  <si>
    <t>Сумма осн. платежей за 3-й год</t>
  </si>
  <si>
    <t>Сумма по процентам за весь период</t>
  </si>
  <si>
    <t>Кпер</t>
  </si>
  <si>
    <t>Плт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</si>
</sst>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2" borderId="1" xfId="0" applyFill="1" applyBorder="1"/>
    <xf numFmtId="9" fontId="0" fillId="0" borderId="1" xfId="2" applyFont="1" applyBorder="1"/>
    <xf numFmtId="0" fontId="3" fillId="0" borderId="1" xfId="0" applyFont="1" applyBorder="1"/>
    <xf numFmtId="0" fontId="0" fillId="2" borderId="0" xfId="0" applyFill="1"/>
    <xf numFmtId="9" fontId="0" fillId="0" borderId="1" xfId="0" applyNumberFormat="1" applyBorder="1"/>
    <xf numFmtId="8" fontId="3" fillId="0" borderId="1" xfId="0" applyNumberFormat="1" applyFont="1" applyBorder="1"/>
    <xf numFmtId="44" fontId="3" fillId="0" borderId="1" xfId="1" applyFont="1" applyBorder="1"/>
    <xf numFmtId="44" fontId="0" fillId="0" borderId="0" xfId="1" applyFont="1"/>
    <xf numFmtId="9" fontId="0" fillId="0" borderId="0" xfId="0" applyNumberFormat="1"/>
    <xf numFmtId="8" fontId="0" fillId="0" borderId="0" xfId="0" applyNumberFormat="1"/>
    <xf numFmtId="44" fontId="0" fillId="3" borderId="0" xfId="0" applyNumberFormat="1" applyFill="1"/>
    <xf numFmtId="44" fontId="0" fillId="3" borderId="0" xfId="1" applyFont="1" applyFill="1"/>
    <xf numFmtId="0" fontId="0" fillId="4" borderId="0" xfId="0" applyFill="1"/>
    <xf numFmtId="8" fontId="0" fillId="3" borderId="0" xfId="0" applyNumberFormat="1" applyFill="1"/>
    <xf numFmtId="164" fontId="0" fillId="0" borderId="1" xfId="2" applyNumberFormat="1" applyFont="1" applyBorder="1"/>
    <xf numFmtId="8" fontId="3" fillId="3" borderId="1" xfId="0" applyNumberFormat="1" applyFont="1" applyFill="1" applyBorder="1"/>
    <xf numFmtId="44" fontId="0" fillId="0" borderId="1" xfId="1" applyFont="1" applyBorder="1"/>
    <xf numFmtId="0" fontId="3" fillId="3" borderId="1" xfId="0" applyFont="1" applyFill="1" applyBorder="1"/>
    <xf numFmtId="44" fontId="0" fillId="0" borderId="0" xfId="1" applyFont="1" applyBorder="1"/>
    <xf numFmtId="0" fontId="0" fillId="0" borderId="0" xfId="0" applyBorder="1"/>
    <xf numFmtId="9" fontId="0" fillId="0" borderId="0" xfId="0" applyNumberFormat="1" applyBorder="1"/>
    <xf numFmtId="8" fontId="0" fillId="0" borderId="0" xfId="0" applyNumberFormat="1" applyBorder="1"/>
    <xf numFmtId="8" fontId="1" fillId="0" borderId="1" xfId="0" applyNumberFormat="1" applyFont="1" applyFill="1" applyBorder="1"/>
    <xf numFmtId="9" fontId="3" fillId="3" borderId="1" xfId="2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8</xdr:col>
      <xdr:colOff>579121</xdr:colOff>
      <xdr:row>9</xdr:row>
      <xdr:rowOff>48512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498C4F-3576-AC42-3A5C-5FEF71458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5554980" cy="13286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396240</xdr:colOff>
      <xdr:row>6</xdr:row>
      <xdr:rowOff>38255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0D9116-1D1A-4EBE-7034-80EB3BC9D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86400" cy="769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68581</xdr:rowOff>
    </xdr:from>
    <xdr:to>
      <xdr:col>9</xdr:col>
      <xdr:colOff>15240</xdr:colOff>
      <xdr:row>8</xdr:row>
      <xdr:rowOff>22255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F8626F2-1BDE-E27C-C0F3-0F861243A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341"/>
          <a:ext cx="5501640" cy="10509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220980</xdr:colOff>
      <xdr:row>9</xdr:row>
      <xdr:rowOff>60312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F851F9-4162-2A82-233B-7F955262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562600" cy="13404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571500</xdr:colOff>
      <xdr:row>10</xdr:row>
      <xdr:rowOff>155596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2D37716-63C8-3213-B1B0-59D05293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55920" cy="16186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8</xdr:col>
      <xdr:colOff>183855</xdr:colOff>
      <xdr:row>23</xdr:row>
      <xdr:rowOff>53340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23A5F22-0B19-2F87-970E-472FE727E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1"/>
          <a:ext cx="5487375" cy="38938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160020</xdr:colOff>
      <xdr:row>6</xdr:row>
      <xdr:rowOff>36073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58C8711-647A-229F-43D4-DEC3B257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78780" cy="7675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7</xdr:col>
      <xdr:colOff>99061</xdr:colOff>
      <xdr:row>18</xdr:row>
      <xdr:rowOff>132765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21B84E-DE39-8353-0F6D-3B7A25966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1"/>
          <a:ext cx="5471160" cy="30588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243840</xdr:colOff>
      <xdr:row>7</xdr:row>
      <xdr:rowOff>168828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1449C8-55A8-FEF8-FAD5-CD2D03840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94020" cy="10832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7</xdr:col>
      <xdr:colOff>137161</xdr:colOff>
      <xdr:row>9</xdr:row>
      <xdr:rowOff>39517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C6DD885-DB1B-004D-7846-887AC0C7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1"/>
          <a:ext cx="5494020" cy="13196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5</xdr:col>
      <xdr:colOff>396241</xdr:colOff>
      <xdr:row>12</xdr:row>
      <xdr:rowOff>85179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C8C071-29D7-0B90-610A-9B96E6308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5463540" cy="1913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E14" sqref="E14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</row>
    <row r="11" spans="1:4" x14ac:dyDescent="0.3">
      <c r="A11" s="3"/>
      <c r="B11" s="3" t="s">
        <v>13</v>
      </c>
      <c r="C11" s="3" t="s">
        <v>14</v>
      </c>
      <c r="D11" s="3" t="s">
        <v>15</v>
      </c>
    </row>
    <row r="12" spans="1:4" x14ac:dyDescent="0.3">
      <c r="A12" s="3" t="s">
        <v>11</v>
      </c>
      <c r="B12" s="1">
        <f>12000/4</f>
        <v>3000</v>
      </c>
      <c r="C12" s="1"/>
      <c r="D12" s="2">
        <f>FV(14%/4,4*5,-B12,,1)</f>
        <v>87808.412030326886</v>
      </c>
    </row>
    <row r="13" spans="1:4" x14ac:dyDescent="0.3">
      <c r="A13" s="3" t="s">
        <v>12</v>
      </c>
      <c r="B13" s="1"/>
      <c r="C13" s="1">
        <f>12000/12</f>
        <v>1000</v>
      </c>
      <c r="D13" s="2">
        <f>FV(14%/12,12*5,-C13,,0)</f>
        <v>86195.125101050202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BCA-AF70-45DB-9DB7-D0E1C60CD3B3}">
  <dimension ref="A1:D12"/>
  <sheetViews>
    <sheetView workbookViewId="0">
      <selection activeCell="E13" sqref="E13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</v>
      </c>
    </row>
    <row r="8" spans="1:4" x14ac:dyDescent="0.3">
      <c r="D8" t="s">
        <v>16</v>
      </c>
    </row>
    <row r="9" spans="1:4" x14ac:dyDescent="0.3">
      <c r="A9" s="3" t="s">
        <v>17</v>
      </c>
      <c r="B9" s="1">
        <v>7000</v>
      </c>
    </row>
    <row r="10" spans="1:4" x14ac:dyDescent="0.3">
      <c r="A10" s="3" t="s">
        <v>18</v>
      </c>
      <c r="B10" s="4">
        <f>11%/4</f>
        <v>2.75E-2</v>
      </c>
    </row>
    <row r="11" spans="1:4" x14ac:dyDescent="0.3">
      <c r="A11" s="3" t="s">
        <v>19</v>
      </c>
      <c r="B11" s="1">
        <v>27</v>
      </c>
    </row>
    <row r="12" spans="1:4" x14ac:dyDescent="0.3">
      <c r="A12" s="3" t="s">
        <v>20</v>
      </c>
      <c r="B12" s="5">
        <f>B9*(1+B10)^(2.25*4)</f>
        <v>8935.8221198125648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AEB-0173-403D-8C8D-32BC19715CED}">
  <dimension ref="A1:D16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t="s">
        <v>2</v>
      </c>
    </row>
    <row r="10" spans="1:4" x14ac:dyDescent="0.3">
      <c r="A10" s="3" t="s">
        <v>21</v>
      </c>
      <c r="B10" s="1">
        <f>3/12</f>
        <v>0.25</v>
      </c>
      <c r="C10" s="1">
        <f>6/12</f>
        <v>0.5</v>
      </c>
    </row>
    <row r="11" spans="1:4" x14ac:dyDescent="0.3">
      <c r="A11" s="3" t="s">
        <v>18</v>
      </c>
      <c r="B11" s="7">
        <v>0.15</v>
      </c>
      <c r="C11" s="7">
        <v>0.17</v>
      </c>
    </row>
    <row r="12" spans="1:4" x14ac:dyDescent="0.3">
      <c r="A12" s="1"/>
      <c r="B12" s="1">
        <v>1000</v>
      </c>
      <c r="C12" s="1">
        <v>1000</v>
      </c>
    </row>
    <row r="13" spans="1:4" x14ac:dyDescent="0.3">
      <c r="A13" s="1"/>
      <c r="B13" s="1">
        <f>B12*(1+B11*B10)</f>
        <v>1037.5</v>
      </c>
      <c r="C13" s="1">
        <f>C12*(1+C11*C10)</f>
        <v>1085</v>
      </c>
    </row>
    <row r="14" spans="1:4" x14ac:dyDescent="0.3">
      <c r="A14" s="1"/>
      <c r="B14" s="1">
        <f>B13*(1+B11*B10)</f>
        <v>1076.40625</v>
      </c>
      <c r="C14" s="1"/>
    </row>
    <row r="16" spans="1:4" x14ac:dyDescent="0.3">
      <c r="A16" s="6" t="s">
        <v>22</v>
      </c>
      <c r="B16" s="6" t="s">
        <v>23</v>
      </c>
      <c r="C16" s="6"/>
      <c r="D1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3E93-7064-4CF2-9C26-9FD0D9EA910B}">
  <dimension ref="A1:B12"/>
  <sheetViews>
    <sheetView workbookViewId="0">
      <selection activeCell="C12" sqref="C12"/>
    </sheetView>
  </sheetViews>
  <sheetFormatPr defaultRowHeight="14.4" x14ac:dyDescent="0.3"/>
  <cols>
    <col min="1" max="1" width="13.21875" bestFit="1" customWidth="1"/>
    <col min="2" max="2" width="11.33203125" bestFit="1" customWidth="1"/>
  </cols>
  <sheetData>
    <row r="1" spans="1:2" x14ac:dyDescent="0.3">
      <c r="A1" t="s">
        <v>3</v>
      </c>
    </row>
    <row r="11" spans="1:2" x14ac:dyDescent="0.3">
      <c r="A11" s="3" t="s">
        <v>24</v>
      </c>
      <c r="B11" s="2">
        <f>FV(11%/12,36,-8000,,1)</f>
        <v>342496.01452123845</v>
      </c>
    </row>
    <row r="12" spans="1:2" x14ac:dyDescent="0.3">
      <c r="A12" s="3" t="s">
        <v>25</v>
      </c>
      <c r="B12" s="8">
        <f>FV(11%/2,6,-45000,-B11,0)</f>
        <v>782210.4624087722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8306-6B66-4071-8E55-0D70237DF83B}">
  <dimension ref="A1:B19"/>
  <sheetViews>
    <sheetView workbookViewId="0">
      <selection activeCell="A14" sqref="A14"/>
    </sheetView>
  </sheetViews>
  <sheetFormatPr defaultRowHeight="14.4" x14ac:dyDescent="0.3"/>
  <cols>
    <col min="1" max="1" width="17.5546875" bestFit="1" customWidth="1"/>
    <col min="2" max="2" width="9.21875" bestFit="1" customWidth="1"/>
  </cols>
  <sheetData>
    <row r="1" spans="1:2" x14ac:dyDescent="0.3">
      <c r="A1" t="s">
        <v>4</v>
      </c>
    </row>
    <row r="13" spans="1:2" x14ac:dyDescent="0.3">
      <c r="A13" s="3" t="s">
        <v>18</v>
      </c>
      <c r="B13" s="7">
        <v>0.13</v>
      </c>
    </row>
    <row r="14" spans="1:2" x14ac:dyDescent="0.3">
      <c r="A14" s="3" t="s">
        <v>26</v>
      </c>
      <c r="B14" s="1">
        <v>-2300</v>
      </c>
    </row>
    <row r="15" spans="1:2" x14ac:dyDescent="0.3">
      <c r="A15" s="3" t="s">
        <v>28</v>
      </c>
      <c r="B15" s="1">
        <v>-1000</v>
      </c>
    </row>
    <row r="16" spans="1:2" x14ac:dyDescent="0.3">
      <c r="A16" s="3" t="s">
        <v>27</v>
      </c>
      <c r="B16" s="1">
        <v>2000</v>
      </c>
    </row>
    <row r="17" spans="1:2" x14ac:dyDescent="0.3">
      <c r="A17" s="3" t="s">
        <v>27</v>
      </c>
      <c r="B17" s="1">
        <v>2500</v>
      </c>
    </row>
    <row r="18" spans="1:2" x14ac:dyDescent="0.3">
      <c r="A18" s="3" t="s">
        <v>29</v>
      </c>
      <c r="B18" s="1">
        <v>-1000</v>
      </c>
    </row>
    <row r="19" spans="1:2" x14ac:dyDescent="0.3">
      <c r="A19" s="3" t="s">
        <v>30</v>
      </c>
      <c r="B19" s="9">
        <f>NPV(B13,B15,B16,B17,B18)+B14</f>
        <v>-499.35570744993515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8025-83CB-4C7C-9176-702B8DFF0C73}">
  <dimension ref="A1:D31"/>
  <sheetViews>
    <sheetView topLeftCell="A7" workbookViewId="0">
      <selection activeCell="D26" sqref="D26"/>
    </sheetView>
  </sheetViews>
  <sheetFormatPr defaultRowHeight="14.4" x14ac:dyDescent="0.3"/>
  <cols>
    <col min="3" max="3" width="12.6640625" bestFit="1" customWidth="1"/>
    <col min="4" max="4" width="11.33203125" bestFit="1" customWidth="1"/>
  </cols>
  <sheetData>
    <row r="1" spans="1:1" x14ac:dyDescent="0.3">
      <c r="A1" t="s">
        <v>5</v>
      </c>
    </row>
    <row r="25" spans="1:4" x14ac:dyDescent="0.3">
      <c r="A25" t="s">
        <v>31</v>
      </c>
      <c r="B25" t="s">
        <v>32</v>
      </c>
      <c r="C25" s="10">
        <v>700000</v>
      </c>
      <c r="D25" s="12">
        <f>PV(C27,1,-C25,,0)</f>
        <v>636363.63636363682</v>
      </c>
    </row>
    <row r="26" spans="1:4" x14ac:dyDescent="0.3">
      <c r="B26" t="s">
        <v>33</v>
      </c>
      <c r="C26" s="10">
        <v>9000</v>
      </c>
      <c r="D26" s="12">
        <f>PV(C27/12,13*12,-C26,,0)</f>
        <v>784075.87676946982</v>
      </c>
    </row>
    <row r="27" spans="1:4" x14ac:dyDescent="0.3">
      <c r="B27" t="s">
        <v>35</v>
      </c>
      <c r="C27" s="11">
        <v>0.1</v>
      </c>
    </row>
    <row r="29" spans="1:4" x14ac:dyDescent="0.3">
      <c r="A29" t="s">
        <v>34</v>
      </c>
      <c r="B29" t="s">
        <v>32</v>
      </c>
      <c r="C29" s="10">
        <v>700000</v>
      </c>
      <c r="D29" s="12">
        <f>PV(C31,1,-C25,,0)</f>
        <v>619469.02654867212</v>
      </c>
    </row>
    <row r="30" spans="1:4" x14ac:dyDescent="0.3">
      <c r="B30" t="s">
        <v>33</v>
      </c>
      <c r="C30" s="10">
        <v>9000</v>
      </c>
      <c r="D30" s="12">
        <f>PV(C31/12,13*12,-C26,,0)</f>
        <v>676076.51946279523</v>
      </c>
    </row>
    <row r="31" spans="1:4" x14ac:dyDescent="0.3">
      <c r="B31" t="s">
        <v>35</v>
      </c>
      <c r="C31" s="11">
        <v>0.13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D339-1A69-4183-90C8-110DAEE8760D}">
  <dimension ref="A1:C13"/>
  <sheetViews>
    <sheetView workbookViewId="0">
      <selection activeCell="B14" sqref="B14"/>
    </sheetView>
  </sheetViews>
  <sheetFormatPr defaultRowHeight="14.4" x14ac:dyDescent="0.3"/>
  <cols>
    <col min="1" max="1" width="11.5546875" bestFit="1" customWidth="1"/>
    <col min="2" max="2" width="12.6640625" bestFit="1" customWidth="1"/>
  </cols>
  <sheetData>
    <row r="1" spans="1:3" x14ac:dyDescent="0.3">
      <c r="A1" t="s">
        <v>6</v>
      </c>
    </row>
    <row r="8" spans="1:3" x14ac:dyDescent="0.3">
      <c r="A8" t="s">
        <v>32</v>
      </c>
      <c r="B8" s="14">
        <v>130000</v>
      </c>
    </row>
    <row r="9" spans="1:3" x14ac:dyDescent="0.3">
      <c r="A9" t="s">
        <v>36</v>
      </c>
      <c r="B9" s="10">
        <v>50000</v>
      </c>
      <c r="C9" s="11">
        <v>0.12</v>
      </c>
    </row>
    <row r="10" spans="1:3" x14ac:dyDescent="0.3">
      <c r="A10" t="s">
        <v>37</v>
      </c>
      <c r="B10" s="12">
        <f>PV(C9,2,,-100000,0)</f>
        <v>79719.387755102027</v>
      </c>
    </row>
    <row r="11" spans="1:3" x14ac:dyDescent="0.3">
      <c r="A11" t="s">
        <v>38</v>
      </c>
      <c r="B11" s="13">
        <f>B9+B10</f>
        <v>129719.38775510203</v>
      </c>
    </row>
    <row r="13" spans="1:3" x14ac:dyDescent="0.3">
      <c r="A13" t="s">
        <v>22</v>
      </c>
      <c r="B13" t="s">
        <v>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6B4F-A7A0-4EEA-88FA-337F877CDA1D}">
  <dimension ref="A1:R67"/>
  <sheetViews>
    <sheetView zoomScale="98" workbookViewId="0">
      <selection activeCell="R67" sqref="R67"/>
    </sheetView>
  </sheetViews>
  <sheetFormatPr defaultRowHeight="14.4" x14ac:dyDescent="0.3"/>
  <cols>
    <col min="1" max="1" width="12.44140625" bestFit="1" customWidth="1"/>
    <col min="2" max="2" width="10.77734375" bestFit="1" customWidth="1"/>
    <col min="3" max="5" width="12.44140625" bestFit="1" customWidth="1"/>
  </cols>
  <sheetData>
    <row r="1" spans="1:1" x14ac:dyDescent="0.3">
      <c r="A1" t="s">
        <v>7</v>
      </c>
    </row>
    <row r="21" spans="1:18" x14ac:dyDescent="0.3">
      <c r="A21" s="3" t="s">
        <v>40</v>
      </c>
      <c r="B21" s="1">
        <v>12000</v>
      </c>
    </row>
    <row r="22" spans="1:18" x14ac:dyDescent="0.3">
      <c r="A22" s="3" t="s">
        <v>41</v>
      </c>
      <c r="B22" s="1">
        <v>20</v>
      </c>
    </row>
    <row r="23" spans="1:18" x14ac:dyDescent="0.3">
      <c r="A23" s="3" t="s">
        <v>35</v>
      </c>
      <c r="B23" s="17">
        <v>0.115</v>
      </c>
    </row>
    <row r="24" spans="1:18" x14ac:dyDescent="0.3">
      <c r="A24" s="3" t="s">
        <v>42</v>
      </c>
      <c r="B24" s="1">
        <v>700</v>
      </c>
    </row>
    <row r="25" spans="1:18" x14ac:dyDescent="0.3">
      <c r="A25" s="3" t="s">
        <v>43</v>
      </c>
      <c r="B25" s="2">
        <f>PV(B23/12,B22*12,-B24)</f>
        <v>65639.58645888012</v>
      </c>
    </row>
    <row r="26" spans="1:18" x14ac:dyDescent="0.3">
      <c r="A26" s="3" t="s">
        <v>44</v>
      </c>
      <c r="B26" s="18">
        <f>PV(B23/12,B22*12,-B24)+B21</f>
        <v>77639.58645888012</v>
      </c>
    </row>
    <row r="29" spans="1:18" x14ac:dyDescent="0.3">
      <c r="A29" t="s">
        <v>31</v>
      </c>
      <c r="B29" s="16">
        <f>PV(B23/12,B22*12,-B24)+B21</f>
        <v>77639.58645888012</v>
      </c>
      <c r="C29" s="15">
        <v>10</v>
      </c>
      <c r="D29" s="15">
        <v>11</v>
      </c>
      <c r="E29" s="15">
        <v>12</v>
      </c>
      <c r="F29" s="15">
        <v>13</v>
      </c>
      <c r="G29" s="15">
        <v>14</v>
      </c>
      <c r="H29" s="15">
        <v>15</v>
      </c>
      <c r="I29" s="15">
        <v>16</v>
      </c>
      <c r="J29" s="15">
        <v>17</v>
      </c>
      <c r="K29" s="15">
        <v>18</v>
      </c>
      <c r="L29" s="15">
        <v>19</v>
      </c>
      <c r="M29" s="15">
        <v>20</v>
      </c>
      <c r="N29" s="15">
        <v>21</v>
      </c>
      <c r="O29" s="15">
        <v>22</v>
      </c>
      <c r="P29" s="15">
        <v>23</v>
      </c>
      <c r="Q29" s="15">
        <v>24</v>
      </c>
      <c r="R29" s="15">
        <v>25</v>
      </c>
    </row>
    <row r="30" spans="1:18" x14ac:dyDescent="0.3">
      <c r="B30" s="15">
        <v>5000</v>
      </c>
      <c r="C30">
        <f t="dataTable" ref="C30:R55" dt2D="1" dtr="1" r1="B22" r2="B21"/>
        <v>54788.24207878692</v>
      </c>
      <c r="D30">
        <v>57303.194904029442</v>
      </c>
      <c r="E30">
        <v>59546.166500456558</v>
      </c>
      <c r="F30">
        <v>61546.57045709683</v>
      </c>
      <c r="G30">
        <v>63330.639411031145</v>
      </c>
      <c r="H30">
        <v>64921.769053534961</v>
      </c>
      <c r="I30">
        <v>66340.824933449971</v>
      </c>
      <c r="J30">
        <v>67606.416081103162</v>
      </c>
      <c r="K30">
        <v>68735.139040986862</v>
      </c>
      <c r="L30">
        <v>69741.795513364312</v>
      </c>
      <c r="M30">
        <v>70639.58645888012</v>
      </c>
      <c r="N30">
        <v>71440.28521160016</v>
      </c>
      <c r="O30">
        <v>72154.391870627631</v>
      </c>
      <c r="P30">
        <v>72791.270994936305</v>
      </c>
      <c r="Q30">
        <v>73359.274407105273</v>
      </c>
      <c r="R30">
        <v>73865.850716363013</v>
      </c>
    </row>
    <row r="31" spans="1:18" x14ac:dyDescent="0.3">
      <c r="B31" s="15">
        <f>B30+1000</f>
        <v>6000</v>
      </c>
      <c r="C31">
        <v>55788.24207878692</v>
      </c>
      <c r="D31">
        <v>58303.194904029442</v>
      </c>
      <c r="E31">
        <v>60546.166500456558</v>
      </c>
      <c r="F31">
        <v>62546.57045709683</v>
      </c>
      <c r="G31">
        <v>64330.639411031145</v>
      </c>
      <c r="H31">
        <v>65921.769053534954</v>
      </c>
      <c r="I31">
        <v>67340.824933449971</v>
      </c>
      <c r="J31">
        <v>68606.416081103162</v>
      </c>
      <c r="K31">
        <v>69735.139040986862</v>
      </c>
      <c r="L31">
        <v>70741.795513364312</v>
      </c>
      <c r="M31">
        <v>71639.58645888012</v>
      </c>
      <c r="N31">
        <v>72440.28521160016</v>
      </c>
      <c r="O31">
        <v>73154.391870627631</v>
      </c>
      <c r="P31">
        <v>73791.270994936305</v>
      </c>
      <c r="Q31">
        <v>74359.274407105273</v>
      </c>
      <c r="R31">
        <v>74865.850716363013</v>
      </c>
    </row>
    <row r="32" spans="1:18" x14ac:dyDescent="0.3">
      <c r="B32" s="15">
        <f t="shared" ref="B32:B54" si="0">B31+1000</f>
        <v>7000</v>
      </c>
      <c r="C32">
        <v>56788.24207878692</v>
      </c>
      <c r="D32">
        <v>59303.194904029442</v>
      </c>
      <c r="E32">
        <v>61546.166500456558</v>
      </c>
      <c r="F32">
        <v>63546.57045709683</v>
      </c>
      <c r="G32">
        <v>65330.639411031145</v>
      </c>
      <c r="H32">
        <v>66921.769053534954</v>
      </c>
      <c r="I32">
        <v>68340.824933449971</v>
      </c>
      <c r="J32">
        <v>69606.416081103162</v>
      </c>
      <c r="K32">
        <v>70735.139040986862</v>
      </c>
      <c r="L32">
        <v>71741.795513364312</v>
      </c>
      <c r="M32">
        <v>72639.58645888012</v>
      </c>
      <c r="N32">
        <v>73440.28521160016</v>
      </c>
      <c r="O32">
        <v>74154.391870627631</v>
      </c>
      <c r="P32">
        <v>74791.270994936305</v>
      </c>
      <c r="Q32">
        <v>75359.274407105273</v>
      </c>
      <c r="R32">
        <v>75865.850716363013</v>
      </c>
    </row>
    <row r="33" spans="2:18" x14ac:dyDescent="0.3">
      <c r="B33" s="15">
        <f t="shared" si="0"/>
        <v>8000</v>
      </c>
      <c r="C33">
        <v>57788.24207878692</v>
      </c>
      <c r="D33">
        <v>60303.194904029442</v>
      </c>
      <c r="E33">
        <v>62546.166500456558</v>
      </c>
      <c r="F33">
        <v>64546.57045709683</v>
      </c>
      <c r="G33">
        <v>66330.639411031152</v>
      </c>
      <c r="H33">
        <v>67921.769053534954</v>
      </c>
      <c r="I33">
        <v>69340.824933449971</v>
      </c>
      <c r="J33">
        <v>70606.416081103162</v>
      </c>
      <c r="K33">
        <v>71735.139040986862</v>
      </c>
      <c r="L33">
        <v>72741.795513364312</v>
      </c>
      <c r="M33">
        <v>73639.58645888012</v>
      </c>
      <c r="N33">
        <v>74440.28521160016</v>
      </c>
      <c r="O33">
        <v>75154.391870627631</v>
      </c>
      <c r="P33">
        <v>75791.270994936305</v>
      </c>
      <c r="Q33">
        <v>76359.274407105273</v>
      </c>
      <c r="R33">
        <v>76865.850716363013</v>
      </c>
    </row>
    <row r="34" spans="2:18" x14ac:dyDescent="0.3">
      <c r="B34" s="15">
        <f t="shared" si="0"/>
        <v>9000</v>
      </c>
      <c r="C34">
        <v>58788.24207878692</v>
      </c>
      <c r="D34">
        <v>61303.194904029442</v>
      </c>
      <c r="E34">
        <v>63546.166500456558</v>
      </c>
      <c r="F34">
        <v>65546.570457096823</v>
      </c>
      <c r="G34">
        <v>67330.639411031152</v>
      </c>
      <c r="H34">
        <v>68921.769053534954</v>
      </c>
      <c r="I34">
        <v>70340.824933449971</v>
      </c>
      <c r="J34">
        <v>71606.416081103162</v>
      </c>
      <c r="K34">
        <v>72735.139040986862</v>
      </c>
      <c r="L34">
        <v>73741.795513364312</v>
      </c>
      <c r="M34">
        <v>74639.58645888012</v>
      </c>
      <c r="N34">
        <v>75440.28521160016</v>
      </c>
      <c r="O34">
        <v>76154.391870627631</v>
      </c>
      <c r="P34">
        <v>76791.270994936305</v>
      </c>
      <c r="Q34">
        <v>77359.274407105273</v>
      </c>
      <c r="R34">
        <v>77865.850716363013</v>
      </c>
    </row>
    <row r="35" spans="2:18" x14ac:dyDescent="0.3">
      <c r="B35" s="15">
        <f t="shared" si="0"/>
        <v>10000</v>
      </c>
      <c r="C35">
        <v>59788.24207878692</v>
      </c>
      <c r="D35">
        <v>62303.194904029442</v>
      </c>
      <c r="E35">
        <v>64546.166500456558</v>
      </c>
      <c r="F35">
        <v>66546.570457096823</v>
      </c>
      <c r="G35">
        <v>68330.639411031152</v>
      </c>
      <c r="H35">
        <v>69921.769053534954</v>
      </c>
      <c r="I35">
        <v>71340.824933449971</v>
      </c>
      <c r="J35">
        <v>72606.416081103162</v>
      </c>
      <c r="K35">
        <v>73735.139040986862</v>
      </c>
      <c r="L35">
        <v>74741.795513364312</v>
      </c>
      <c r="M35">
        <v>75639.58645888012</v>
      </c>
      <c r="N35">
        <v>76440.28521160016</v>
      </c>
      <c r="O35">
        <v>77154.391870627631</v>
      </c>
      <c r="P35">
        <v>77791.270994936305</v>
      </c>
      <c r="Q35">
        <v>78359.274407105273</v>
      </c>
      <c r="R35">
        <v>78865.850716363013</v>
      </c>
    </row>
    <row r="36" spans="2:18" x14ac:dyDescent="0.3">
      <c r="B36" s="15">
        <f t="shared" si="0"/>
        <v>11000</v>
      </c>
      <c r="C36">
        <v>60788.24207878692</v>
      </c>
      <c r="D36">
        <v>63303.194904029442</v>
      </c>
      <c r="E36">
        <v>65546.166500456558</v>
      </c>
      <c r="F36">
        <v>67546.570457096823</v>
      </c>
      <c r="G36">
        <v>69330.639411031152</v>
      </c>
      <c r="H36">
        <v>70921.769053534954</v>
      </c>
      <c r="I36">
        <v>72340.824933449971</v>
      </c>
      <c r="J36">
        <v>73606.416081103162</v>
      </c>
      <c r="K36">
        <v>74735.139040986862</v>
      </c>
      <c r="L36">
        <v>75741.795513364312</v>
      </c>
      <c r="M36">
        <v>76639.58645888012</v>
      </c>
      <c r="N36">
        <v>77440.28521160016</v>
      </c>
      <c r="O36">
        <v>78154.391870627631</v>
      </c>
      <c r="P36">
        <v>78791.270994936305</v>
      </c>
      <c r="Q36">
        <v>79359.274407105273</v>
      </c>
      <c r="R36">
        <v>79865.850716363013</v>
      </c>
    </row>
    <row r="37" spans="2:18" x14ac:dyDescent="0.3">
      <c r="B37" s="15">
        <f t="shared" si="0"/>
        <v>12000</v>
      </c>
      <c r="C37">
        <v>61788.24207878692</v>
      </c>
      <c r="D37">
        <v>64303.194904029442</v>
      </c>
      <c r="E37">
        <v>66546.166500456558</v>
      </c>
      <c r="F37">
        <v>68546.570457096823</v>
      </c>
      <c r="G37">
        <v>70330.639411031152</v>
      </c>
      <c r="H37">
        <v>71921.769053534954</v>
      </c>
      <c r="I37">
        <v>73340.824933449971</v>
      </c>
      <c r="J37">
        <v>74606.416081103162</v>
      </c>
      <c r="K37">
        <v>75735.139040986862</v>
      </c>
      <c r="L37">
        <v>76741.795513364312</v>
      </c>
      <c r="M37">
        <v>77639.58645888012</v>
      </c>
      <c r="N37">
        <v>78440.28521160016</v>
      </c>
      <c r="O37">
        <v>79154.391870627631</v>
      </c>
      <c r="P37">
        <v>79791.270994936305</v>
      </c>
      <c r="Q37">
        <v>80359.274407105273</v>
      </c>
      <c r="R37">
        <v>80865.850716363013</v>
      </c>
    </row>
    <row r="38" spans="2:18" x14ac:dyDescent="0.3">
      <c r="B38" s="15">
        <f t="shared" si="0"/>
        <v>13000</v>
      </c>
      <c r="C38">
        <v>62788.24207878692</v>
      </c>
      <c r="D38">
        <v>65303.194904029442</v>
      </c>
      <c r="E38">
        <v>67546.166500456558</v>
      </c>
      <c r="F38">
        <v>69546.570457096823</v>
      </c>
      <c r="G38">
        <v>71330.639411031152</v>
      </c>
      <c r="H38">
        <v>72921.769053534954</v>
      </c>
      <c r="I38">
        <v>74340.824933449971</v>
      </c>
      <c r="J38">
        <v>75606.416081103162</v>
      </c>
      <c r="K38">
        <v>76735.139040986862</v>
      </c>
      <c r="L38">
        <v>77741.795513364312</v>
      </c>
      <c r="M38">
        <v>78639.58645888012</v>
      </c>
      <c r="N38">
        <v>79440.28521160016</v>
      </c>
      <c r="O38">
        <v>80154.391870627631</v>
      </c>
      <c r="P38">
        <v>80791.270994936305</v>
      </c>
      <c r="Q38">
        <v>81359.274407105273</v>
      </c>
      <c r="R38">
        <v>81865.850716363013</v>
      </c>
    </row>
    <row r="39" spans="2:18" x14ac:dyDescent="0.3">
      <c r="B39" s="15">
        <f t="shared" si="0"/>
        <v>14000</v>
      </c>
      <c r="C39">
        <v>63788.24207878692</v>
      </c>
      <c r="D39">
        <v>66303.194904029442</v>
      </c>
      <c r="E39">
        <v>68546.166500456558</v>
      </c>
      <c r="F39">
        <v>70546.570457096823</v>
      </c>
      <c r="G39">
        <v>72330.639411031152</v>
      </c>
      <c r="H39">
        <v>73921.769053534954</v>
      </c>
      <c r="I39">
        <v>75340.824933449971</v>
      </c>
      <c r="J39">
        <v>76606.416081103162</v>
      </c>
      <c r="K39">
        <v>77735.139040986862</v>
      </c>
      <c r="L39">
        <v>78741.795513364312</v>
      </c>
      <c r="M39">
        <v>79639.58645888012</v>
      </c>
      <c r="N39">
        <v>80440.28521160016</v>
      </c>
      <c r="O39">
        <v>81154.391870627631</v>
      </c>
      <c r="P39">
        <v>81791.270994936305</v>
      </c>
      <c r="Q39">
        <v>82359.274407105273</v>
      </c>
      <c r="R39">
        <v>82865.850716363013</v>
      </c>
    </row>
    <row r="40" spans="2:18" x14ac:dyDescent="0.3">
      <c r="B40" s="15">
        <f t="shared" si="0"/>
        <v>15000</v>
      </c>
      <c r="C40">
        <v>64788.24207878692</v>
      </c>
      <c r="D40">
        <v>67303.194904029442</v>
      </c>
      <c r="E40">
        <v>69546.166500456558</v>
      </c>
      <c r="F40">
        <v>71546.570457096823</v>
      </c>
      <c r="G40">
        <v>73330.639411031152</v>
      </c>
      <c r="H40">
        <v>74921.769053534954</v>
      </c>
      <c r="I40">
        <v>76340.824933449971</v>
      </c>
      <c r="J40">
        <v>77606.416081103162</v>
      </c>
      <c r="K40">
        <v>78735.139040986862</v>
      </c>
      <c r="L40">
        <v>79741.795513364312</v>
      </c>
      <c r="M40">
        <v>80639.58645888012</v>
      </c>
      <c r="N40">
        <v>81440.28521160016</v>
      </c>
      <c r="O40">
        <v>82154.391870627631</v>
      </c>
      <c r="P40">
        <v>82791.270994936305</v>
      </c>
      <c r="Q40">
        <v>83359.274407105273</v>
      </c>
      <c r="R40">
        <v>83865.850716363013</v>
      </c>
    </row>
    <row r="41" spans="2:18" x14ac:dyDescent="0.3">
      <c r="B41" s="15">
        <f t="shared" si="0"/>
        <v>16000</v>
      </c>
      <c r="C41">
        <v>65788.24207878692</v>
      </c>
      <c r="D41">
        <v>68303.194904029442</v>
      </c>
      <c r="E41">
        <v>70546.166500456558</v>
      </c>
      <c r="F41">
        <v>72546.570457096823</v>
      </c>
      <c r="G41">
        <v>74330.639411031152</v>
      </c>
      <c r="H41">
        <v>75921.769053534954</v>
      </c>
      <c r="I41">
        <v>77340.824933449971</v>
      </c>
      <c r="J41">
        <v>78606.416081103162</v>
      </c>
      <c r="K41">
        <v>79735.139040986862</v>
      </c>
      <c r="L41">
        <v>80741.795513364312</v>
      </c>
      <c r="M41">
        <v>81639.58645888012</v>
      </c>
      <c r="N41">
        <v>82440.28521160016</v>
      </c>
      <c r="O41">
        <v>83154.391870627631</v>
      </c>
      <c r="P41">
        <v>83791.270994936305</v>
      </c>
      <c r="Q41">
        <v>84359.274407105273</v>
      </c>
      <c r="R41">
        <v>84865.850716363013</v>
      </c>
    </row>
    <row r="42" spans="2:18" x14ac:dyDescent="0.3">
      <c r="B42" s="15">
        <f t="shared" si="0"/>
        <v>17000</v>
      </c>
      <c r="C42">
        <v>66788.24207878692</v>
      </c>
      <c r="D42">
        <v>69303.194904029442</v>
      </c>
      <c r="E42">
        <v>71546.166500456558</v>
      </c>
      <c r="F42">
        <v>73546.570457096823</v>
      </c>
      <c r="G42">
        <v>75330.639411031152</v>
      </c>
      <c r="H42">
        <v>76921.769053534954</v>
      </c>
      <c r="I42">
        <v>78340.824933449971</v>
      </c>
      <c r="J42">
        <v>79606.416081103162</v>
      </c>
      <c r="K42">
        <v>80735.139040986862</v>
      </c>
      <c r="L42">
        <v>81741.795513364312</v>
      </c>
      <c r="M42">
        <v>82639.58645888012</v>
      </c>
      <c r="N42">
        <v>83440.28521160016</v>
      </c>
      <c r="O42">
        <v>84154.391870627631</v>
      </c>
      <c r="P42">
        <v>84791.270994936305</v>
      </c>
      <c r="Q42">
        <v>85359.274407105273</v>
      </c>
      <c r="R42">
        <v>85865.850716363013</v>
      </c>
    </row>
    <row r="43" spans="2:18" x14ac:dyDescent="0.3">
      <c r="B43" s="15">
        <f t="shared" si="0"/>
        <v>18000</v>
      </c>
      <c r="C43">
        <v>67788.24207878692</v>
      </c>
      <c r="D43">
        <v>70303.194904029442</v>
      </c>
      <c r="E43">
        <v>72546.166500456558</v>
      </c>
      <c r="F43">
        <v>74546.570457096823</v>
      </c>
      <c r="G43">
        <v>76330.639411031152</v>
      </c>
      <c r="H43">
        <v>77921.769053534954</v>
      </c>
      <c r="I43">
        <v>79340.824933449971</v>
      </c>
      <c r="J43">
        <v>80606.416081103162</v>
      </c>
      <c r="K43">
        <v>81735.139040986862</v>
      </c>
      <c r="L43">
        <v>82741.795513364312</v>
      </c>
      <c r="M43">
        <v>83639.58645888012</v>
      </c>
      <c r="N43">
        <v>84440.28521160016</v>
      </c>
      <c r="O43">
        <v>85154.391870627631</v>
      </c>
      <c r="P43">
        <v>85791.270994936305</v>
      </c>
      <c r="Q43">
        <v>86359.274407105273</v>
      </c>
      <c r="R43">
        <v>86865.850716363013</v>
      </c>
    </row>
    <row r="44" spans="2:18" x14ac:dyDescent="0.3">
      <c r="B44" s="15">
        <f t="shared" si="0"/>
        <v>19000</v>
      </c>
      <c r="C44">
        <v>68788.24207878692</v>
      </c>
      <c r="D44">
        <v>71303.194904029442</v>
      </c>
      <c r="E44">
        <v>73546.166500456558</v>
      </c>
      <c r="F44">
        <v>75546.570457096823</v>
      </c>
      <c r="G44">
        <v>77330.639411031152</v>
      </c>
      <c r="H44">
        <v>78921.769053534954</v>
      </c>
      <c r="I44">
        <v>80340.824933449971</v>
      </c>
      <c r="J44">
        <v>81606.416081103162</v>
      </c>
      <c r="K44">
        <v>82735.139040986862</v>
      </c>
      <c r="L44">
        <v>83741.795513364312</v>
      </c>
      <c r="M44">
        <v>84639.58645888012</v>
      </c>
      <c r="N44">
        <v>85440.28521160016</v>
      </c>
      <c r="O44">
        <v>86154.391870627631</v>
      </c>
      <c r="P44">
        <v>86791.270994936305</v>
      </c>
      <c r="Q44">
        <v>87359.274407105273</v>
      </c>
      <c r="R44">
        <v>87865.850716363013</v>
      </c>
    </row>
    <row r="45" spans="2:18" x14ac:dyDescent="0.3">
      <c r="B45" s="15">
        <f t="shared" si="0"/>
        <v>20000</v>
      </c>
      <c r="C45">
        <v>69788.24207878692</v>
      </c>
      <c r="D45">
        <v>72303.194904029442</v>
      </c>
      <c r="E45">
        <v>74546.166500456558</v>
      </c>
      <c r="F45">
        <v>76546.570457096823</v>
      </c>
      <c r="G45">
        <v>78330.639411031152</v>
      </c>
      <c r="H45">
        <v>79921.769053534954</v>
      </c>
      <c r="I45">
        <v>81340.824933449971</v>
      </c>
      <c r="J45">
        <v>82606.416081103162</v>
      </c>
      <c r="K45">
        <v>83735.139040986862</v>
      </c>
      <c r="L45">
        <v>84741.795513364312</v>
      </c>
      <c r="M45">
        <v>85639.58645888012</v>
      </c>
      <c r="N45">
        <v>86440.28521160016</v>
      </c>
      <c r="O45">
        <v>87154.391870627631</v>
      </c>
      <c r="P45">
        <v>87791.270994936305</v>
      </c>
      <c r="Q45">
        <v>88359.274407105273</v>
      </c>
      <c r="R45">
        <v>88865.850716363013</v>
      </c>
    </row>
    <row r="46" spans="2:18" x14ac:dyDescent="0.3">
      <c r="B46" s="15">
        <f t="shared" si="0"/>
        <v>21000</v>
      </c>
      <c r="C46">
        <v>70788.24207878692</v>
      </c>
      <c r="D46">
        <v>73303.194904029442</v>
      </c>
      <c r="E46">
        <v>75546.166500456558</v>
      </c>
      <c r="F46">
        <v>77546.570457096823</v>
      </c>
      <c r="G46">
        <v>79330.639411031152</v>
      </c>
      <c r="H46">
        <v>80921.769053534954</v>
      </c>
      <c r="I46">
        <v>82340.824933449971</v>
      </c>
      <c r="J46">
        <v>83606.416081103162</v>
      </c>
      <c r="K46">
        <v>84735.139040986862</v>
      </c>
      <c r="L46">
        <v>85741.795513364312</v>
      </c>
      <c r="M46">
        <v>86639.58645888012</v>
      </c>
      <c r="N46">
        <v>87440.28521160016</v>
      </c>
      <c r="O46">
        <v>88154.391870627631</v>
      </c>
      <c r="P46">
        <v>88791.270994936305</v>
      </c>
      <c r="Q46">
        <v>89359.274407105273</v>
      </c>
      <c r="R46">
        <v>89865.850716363013</v>
      </c>
    </row>
    <row r="47" spans="2:18" x14ac:dyDescent="0.3">
      <c r="B47" s="15">
        <f t="shared" si="0"/>
        <v>22000</v>
      </c>
      <c r="C47">
        <v>71788.24207878692</v>
      </c>
      <c r="D47">
        <v>74303.194904029442</v>
      </c>
      <c r="E47">
        <v>76546.166500456558</v>
      </c>
      <c r="F47">
        <v>78546.570457096823</v>
      </c>
      <c r="G47">
        <v>80330.639411031152</v>
      </c>
      <c r="H47">
        <v>81921.769053534954</v>
      </c>
      <c r="I47">
        <v>83340.824933449971</v>
      </c>
      <c r="J47">
        <v>84606.416081103162</v>
      </c>
      <c r="K47">
        <v>85735.139040986862</v>
      </c>
      <c r="L47">
        <v>86741.795513364312</v>
      </c>
      <c r="M47">
        <v>87639.58645888012</v>
      </c>
      <c r="N47">
        <v>88440.28521160016</v>
      </c>
      <c r="O47">
        <v>89154.391870627631</v>
      </c>
      <c r="P47">
        <v>89791.270994936305</v>
      </c>
      <c r="Q47">
        <v>90359.274407105273</v>
      </c>
      <c r="R47">
        <v>90865.850716363013</v>
      </c>
    </row>
    <row r="48" spans="2:18" x14ac:dyDescent="0.3">
      <c r="B48" s="15">
        <f t="shared" si="0"/>
        <v>23000</v>
      </c>
      <c r="C48">
        <v>72788.24207878692</v>
      </c>
      <c r="D48">
        <v>75303.194904029442</v>
      </c>
      <c r="E48">
        <v>77546.166500456558</v>
      </c>
      <c r="F48">
        <v>79546.570457096823</v>
      </c>
      <c r="G48">
        <v>81330.639411031152</v>
      </c>
      <c r="H48">
        <v>82921.769053534954</v>
      </c>
      <c r="I48">
        <v>84340.824933449971</v>
      </c>
      <c r="J48">
        <v>85606.416081103162</v>
      </c>
      <c r="K48">
        <v>86735.139040986862</v>
      </c>
      <c r="L48">
        <v>87741.795513364312</v>
      </c>
      <c r="M48">
        <v>88639.58645888012</v>
      </c>
      <c r="N48">
        <v>89440.28521160016</v>
      </c>
      <c r="O48">
        <v>90154.391870627631</v>
      </c>
      <c r="P48">
        <v>90791.270994936305</v>
      </c>
      <c r="Q48">
        <v>91359.274407105273</v>
      </c>
      <c r="R48">
        <v>91865.850716363013</v>
      </c>
    </row>
    <row r="49" spans="1:18" x14ac:dyDescent="0.3">
      <c r="B49" s="15">
        <f>B48+1000</f>
        <v>24000</v>
      </c>
      <c r="C49">
        <v>73788.24207878692</v>
      </c>
      <c r="D49">
        <v>76303.194904029442</v>
      </c>
      <c r="E49">
        <v>78546.166500456558</v>
      </c>
      <c r="F49">
        <v>80546.570457096823</v>
      </c>
      <c r="G49">
        <v>82330.639411031152</v>
      </c>
      <c r="H49">
        <v>83921.769053534954</v>
      </c>
      <c r="I49">
        <v>85340.824933449971</v>
      </c>
      <c r="J49">
        <v>86606.416081103162</v>
      </c>
      <c r="K49">
        <v>87735.139040986862</v>
      </c>
      <c r="L49">
        <v>88741.795513364312</v>
      </c>
      <c r="M49">
        <v>89639.58645888012</v>
      </c>
      <c r="N49">
        <v>90440.28521160016</v>
      </c>
      <c r="O49">
        <v>91154.391870627631</v>
      </c>
      <c r="P49">
        <v>91791.270994936305</v>
      </c>
      <c r="Q49">
        <v>92359.274407105273</v>
      </c>
      <c r="R49">
        <v>92865.850716363013</v>
      </c>
    </row>
    <row r="50" spans="1:18" x14ac:dyDescent="0.3">
      <c r="B50" s="15">
        <f t="shared" si="0"/>
        <v>25000</v>
      </c>
      <c r="C50">
        <v>74788.24207878692</v>
      </c>
      <c r="D50">
        <v>77303.194904029442</v>
      </c>
      <c r="E50">
        <v>79546.166500456558</v>
      </c>
      <c r="F50">
        <v>81546.570457096823</v>
      </c>
      <c r="G50">
        <v>83330.639411031152</v>
      </c>
      <c r="H50">
        <v>84921.769053534954</v>
      </c>
      <c r="I50">
        <v>86340.824933449971</v>
      </c>
      <c r="J50">
        <v>87606.416081103162</v>
      </c>
      <c r="K50">
        <v>88735.139040986862</v>
      </c>
      <c r="L50">
        <v>89741.795513364312</v>
      </c>
      <c r="M50">
        <v>90639.58645888012</v>
      </c>
      <c r="N50">
        <v>91440.28521160016</v>
      </c>
      <c r="O50">
        <v>92154.391870627631</v>
      </c>
      <c r="P50">
        <v>92791.270994936305</v>
      </c>
      <c r="Q50">
        <v>93359.274407105273</v>
      </c>
      <c r="R50">
        <v>93865.850716363013</v>
      </c>
    </row>
    <row r="51" spans="1:18" x14ac:dyDescent="0.3">
      <c r="B51" s="15">
        <f t="shared" si="0"/>
        <v>26000</v>
      </c>
      <c r="C51">
        <v>75788.24207878692</v>
      </c>
      <c r="D51">
        <v>78303.194904029442</v>
      </c>
      <c r="E51">
        <v>80546.166500456558</v>
      </c>
      <c r="F51">
        <v>82546.570457096823</v>
      </c>
      <c r="G51">
        <v>84330.639411031152</v>
      </c>
      <c r="H51">
        <v>85921.769053534954</v>
      </c>
      <c r="I51">
        <v>87340.824933449971</v>
      </c>
      <c r="J51">
        <v>88606.416081103162</v>
      </c>
      <c r="K51">
        <v>89735.139040986862</v>
      </c>
      <c r="L51">
        <v>90741.795513364312</v>
      </c>
      <c r="M51">
        <v>91639.58645888012</v>
      </c>
      <c r="N51">
        <v>92440.28521160016</v>
      </c>
      <c r="O51">
        <v>93154.391870627631</v>
      </c>
      <c r="P51">
        <v>93791.270994936305</v>
      </c>
      <c r="Q51">
        <v>94359.274407105273</v>
      </c>
      <c r="R51">
        <v>94865.850716363013</v>
      </c>
    </row>
    <row r="52" spans="1:18" x14ac:dyDescent="0.3">
      <c r="B52" s="15">
        <f t="shared" si="0"/>
        <v>27000</v>
      </c>
      <c r="C52">
        <v>76788.24207878692</v>
      </c>
      <c r="D52">
        <v>79303.194904029442</v>
      </c>
      <c r="E52">
        <v>81546.166500456558</v>
      </c>
      <c r="F52">
        <v>83546.570457096823</v>
      </c>
      <c r="G52">
        <v>85330.639411031152</v>
      </c>
      <c r="H52">
        <v>86921.769053534954</v>
      </c>
      <c r="I52">
        <v>88340.824933449971</v>
      </c>
      <c r="J52">
        <v>89606.416081103162</v>
      </c>
      <c r="K52">
        <v>90735.139040986862</v>
      </c>
      <c r="L52">
        <v>91741.795513364312</v>
      </c>
      <c r="M52">
        <v>92639.58645888012</v>
      </c>
      <c r="N52">
        <v>93440.28521160016</v>
      </c>
      <c r="O52">
        <v>94154.391870627631</v>
      </c>
      <c r="P52">
        <v>94791.270994936305</v>
      </c>
      <c r="Q52">
        <v>95359.274407105273</v>
      </c>
      <c r="R52">
        <v>95865.850716363013</v>
      </c>
    </row>
    <row r="53" spans="1:18" x14ac:dyDescent="0.3">
      <c r="B53" s="15">
        <f t="shared" si="0"/>
        <v>28000</v>
      </c>
      <c r="C53">
        <v>77788.24207878692</v>
      </c>
      <c r="D53">
        <v>80303.194904029442</v>
      </c>
      <c r="E53">
        <v>82546.166500456558</v>
      </c>
      <c r="F53">
        <v>84546.570457096823</v>
      </c>
      <c r="G53">
        <v>86330.639411031152</v>
      </c>
      <c r="H53">
        <v>87921.769053534954</v>
      </c>
      <c r="I53">
        <v>89340.824933449971</v>
      </c>
      <c r="J53">
        <v>90606.416081103162</v>
      </c>
      <c r="K53">
        <v>91735.139040986862</v>
      </c>
      <c r="L53">
        <v>92741.795513364312</v>
      </c>
      <c r="M53">
        <v>93639.58645888012</v>
      </c>
      <c r="N53">
        <v>94440.28521160016</v>
      </c>
      <c r="O53">
        <v>95154.391870627631</v>
      </c>
      <c r="P53">
        <v>95791.270994936305</v>
      </c>
      <c r="Q53">
        <v>96359.274407105273</v>
      </c>
      <c r="R53">
        <v>96865.850716363013</v>
      </c>
    </row>
    <row r="54" spans="1:18" x14ac:dyDescent="0.3">
      <c r="B54" s="15">
        <f t="shared" si="0"/>
        <v>29000</v>
      </c>
      <c r="C54">
        <v>78788.24207878692</v>
      </c>
      <c r="D54">
        <v>81303.194904029442</v>
      </c>
      <c r="E54">
        <v>83546.166500456558</v>
      </c>
      <c r="F54">
        <v>85546.570457096823</v>
      </c>
      <c r="G54">
        <v>87330.639411031152</v>
      </c>
      <c r="H54">
        <v>88921.769053534954</v>
      </c>
      <c r="I54">
        <v>90340.824933449971</v>
      </c>
      <c r="J54">
        <v>91606.416081103162</v>
      </c>
      <c r="K54">
        <v>92735.139040986862</v>
      </c>
      <c r="L54">
        <v>93741.795513364312</v>
      </c>
      <c r="M54">
        <v>94639.58645888012</v>
      </c>
      <c r="N54">
        <v>95440.28521160016</v>
      </c>
      <c r="O54">
        <v>96154.391870627631</v>
      </c>
      <c r="P54">
        <v>96791.270994936305</v>
      </c>
      <c r="Q54">
        <v>97359.274407105273</v>
      </c>
      <c r="R54">
        <v>97865.850716363013</v>
      </c>
    </row>
    <row r="55" spans="1:18" x14ac:dyDescent="0.3">
      <c r="B55" s="15">
        <f>B54+1000</f>
        <v>30000</v>
      </c>
      <c r="C55">
        <v>79788.24207878692</v>
      </c>
      <c r="D55">
        <v>82303.194904029442</v>
      </c>
      <c r="E55">
        <v>84546.166500456558</v>
      </c>
      <c r="F55">
        <v>86546.570457096823</v>
      </c>
      <c r="G55">
        <v>88330.639411031152</v>
      </c>
      <c r="H55">
        <v>89921.769053534954</v>
      </c>
      <c r="I55">
        <v>91340.824933449971</v>
      </c>
      <c r="J55">
        <v>92606.416081103162</v>
      </c>
      <c r="K55">
        <v>93735.139040986862</v>
      </c>
      <c r="L55">
        <v>94741.795513364312</v>
      </c>
      <c r="M55">
        <v>95639.58645888012</v>
      </c>
      <c r="N55">
        <v>96440.28521160016</v>
      </c>
      <c r="O55">
        <v>97154.391870627631</v>
      </c>
      <c r="P55">
        <v>97791.270994936305</v>
      </c>
      <c r="Q55">
        <v>98359.274407105273</v>
      </c>
      <c r="R55">
        <v>98865.850716363013</v>
      </c>
    </row>
    <row r="57" spans="1:18" x14ac:dyDescent="0.3">
      <c r="A57" t="s">
        <v>34</v>
      </c>
      <c r="B57" s="16">
        <f>PV(B23/12,B22*12,-B24)+B21</f>
        <v>77639.58645888012</v>
      </c>
      <c r="C57" s="15">
        <v>10</v>
      </c>
      <c r="D57" s="15">
        <v>11</v>
      </c>
      <c r="E57" s="15">
        <v>12</v>
      </c>
      <c r="F57" s="15">
        <v>13</v>
      </c>
      <c r="G57" s="15">
        <v>14</v>
      </c>
      <c r="H57" s="15">
        <v>15</v>
      </c>
      <c r="I57" s="15">
        <v>16</v>
      </c>
      <c r="J57" s="15">
        <v>17</v>
      </c>
      <c r="K57" s="15">
        <v>18</v>
      </c>
      <c r="L57" s="15">
        <v>19</v>
      </c>
      <c r="M57" s="15">
        <v>20</v>
      </c>
      <c r="N57" s="15">
        <v>21</v>
      </c>
      <c r="O57" s="15">
        <v>22</v>
      </c>
      <c r="P57" s="15">
        <v>23</v>
      </c>
      <c r="Q57" s="15">
        <v>24</v>
      </c>
      <c r="R57" s="15">
        <v>25</v>
      </c>
    </row>
    <row r="58" spans="1:18" x14ac:dyDescent="0.3">
      <c r="B58" s="15">
        <v>100</v>
      </c>
      <c r="C58">
        <f t="dataTable" ref="C58:R67" dt2D="1" dtr="1" r1="B22" r2="B24" ca="1"/>
        <v>19112.606011255273</v>
      </c>
      <c r="D58">
        <v>19471.884986289922</v>
      </c>
      <c r="E58">
        <v>19792.309500065221</v>
      </c>
      <c r="F58">
        <v>20078.081493870974</v>
      </c>
      <c r="G58">
        <v>20332.948487290167</v>
      </c>
      <c r="H58">
        <v>20560.252721933568</v>
      </c>
      <c r="I58">
        <v>20762.974990492854</v>
      </c>
      <c r="J58">
        <v>20943.773725871877</v>
      </c>
      <c r="K58">
        <v>21105.019862998124</v>
      </c>
      <c r="L58">
        <v>21248.827930480616</v>
      </c>
      <c r="M58">
        <v>21377.083779840017</v>
      </c>
      <c r="N58">
        <v>21491.469315942879</v>
      </c>
      <c r="O58">
        <v>21593.484552946804</v>
      </c>
      <c r="P58">
        <v>21684.4672849909</v>
      </c>
      <c r="Q58">
        <v>21765.610629586467</v>
      </c>
      <c r="R58">
        <v>21837.978673766142</v>
      </c>
    </row>
    <row r="59" spans="1:18" x14ac:dyDescent="0.3">
      <c r="B59" s="15">
        <f>B58+100</f>
        <v>200</v>
      </c>
      <c r="C59">
        <v>26225.21202251055</v>
      </c>
      <c r="D59">
        <v>26943.769972579841</v>
      </c>
      <c r="E59">
        <v>27584.619000130442</v>
      </c>
      <c r="F59">
        <v>28156.162987741947</v>
      </c>
      <c r="G59">
        <v>28665.89697458033</v>
      </c>
      <c r="H59">
        <v>29120.505443867132</v>
      </c>
      <c r="I59">
        <v>29525.949980985708</v>
      </c>
      <c r="J59">
        <v>29887.547451743758</v>
      </c>
      <c r="K59">
        <v>30210.039725996252</v>
      </c>
      <c r="L59">
        <v>30497.655860961233</v>
      </c>
      <c r="M59">
        <v>30754.167559680038</v>
      </c>
      <c r="N59">
        <v>30982.938631885758</v>
      </c>
      <c r="O59">
        <v>31186.969105893608</v>
      </c>
      <c r="P59">
        <v>31368.9345699818</v>
      </c>
      <c r="Q59">
        <v>31531.221259172933</v>
      </c>
      <c r="R59">
        <v>31675.957347532287</v>
      </c>
    </row>
    <row r="60" spans="1:18" x14ac:dyDescent="0.3">
      <c r="B60" s="15">
        <f t="shared" ref="B60:B67" si="1">B59+100</f>
        <v>300</v>
      </c>
      <c r="C60">
        <v>33337.818033765827</v>
      </c>
      <c r="D60">
        <v>34415.65495886976</v>
      </c>
      <c r="E60">
        <v>35376.928500195667</v>
      </c>
      <c r="F60">
        <v>36234.244481612928</v>
      </c>
      <c r="G60">
        <v>36998.845461870493</v>
      </c>
      <c r="H60">
        <v>37680.758165800697</v>
      </c>
      <c r="I60">
        <v>38288.924971478555</v>
      </c>
      <c r="J60">
        <v>38831.321177615639</v>
      </c>
      <c r="K60">
        <v>39315.059588994372</v>
      </c>
      <c r="L60">
        <v>39746.483791441846</v>
      </c>
      <c r="M60">
        <v>40131.251339520059</v>
      </c>
      <c r="N60">
        <v>40474.407947828637</v>
      </c>
      <c r="O60">
        <v>40780.453658840415</v>
      </c>
      <c r="P60">
        <v>41053.401854972697</v>
      </c>
      <c r="Q60">
        <v>41296.831888759407</v>
      </c>
      <c r="R60">
        <v>41513.936021298432</v>
      </c>
    </row>
    <row r="61" spans="1:18" x14ac:dyDescent="0.3">
      <c r="B61" s="15">
        <f t="shared" si="1"/>
        <v>400</v>
      </c>
      <c r="C61">
        <v>40450.4240450211</v>
      </c>
      <c r="D61">
        <v>41887.539945159682</v>
      </c>
      <c r="E61">
        <v>43169.238000260884</v>
      </c>
      <c r="F61">
        <v>44312.325975483895</v>
      </c>
      <c r="G61">
        <v>45331.793949160659</v>
      </c>
      <c r="H61">
        <v>46241.010887734265</v>
      </c>
      <c r="I61">
        <v>47051.899961971416</v>
      </c>
      <c r="J61">
        <v>47775.094903487516</v>
      </c>
      <c r="K61">
        <v>48420.079451992504</v>
      </c>
      <c r="L61">
        <v>48995.311721922466</v>
      </c>
      <c r="M61">
        <v>49508.335119360076</v>
      </c>
      <c r="N61">
        <v>49965.877263771516</v>
      </c>
      <c r="O61">
        <v>50373.938211787216</v>
      </c>
      <c r="P61">
        <v>50737.869139963601</v>
      </c>
      <c r="Q61">
        <v>51062.442518345866</v>
      </c>
      <c r="R61">
        <v>51351.914695064574</v>
      </c>
    </row>
    <row r="62" spans="1:18" x14ac:dyDescent="0.3">
      <c r="B62" s="15">
        <f t="shared" si="1"/>
        <v>500</v>
      </c>
      <c r="C62">
        <v>47563.030056276373</v>
      </c>
      <c r="D62">
        <v>49359.424931449597</v>
      </c>
      <c r="E62">
        <v>50961.547500326109</v>
      </c>
      <c r="F62">
        <v>52390.407469354876</v>
      </c>
      <c r="G62">
        <v>53664.742436450819</v>
      </c>
      <c r="H62">
        <v>54801.263609667825</v>
      </c>
      <c r="I62">
        <v>55814.87495246427</v>
      </c>
      <c r="J62">
        <v>56718.868629359393</v>
      </c>
      <c r="K62">
        <v>57525.099314990621</v>
      </c>
      <c r="L62">
        <v>58244.139652403086</v>
      </c>
      <c r="M62">
        <v>58885.418899200093</v>
      </c>
      <c r="N62">
        <v>59457.346579714394</v>
      </c>
      <c r="O62">
        <v>59967.422764734023</v>
      </c>
      <c r="P62">
        <v>60422.336424954497</v>
      </c>
      <c r="Q62">
        <v>60828.05314793234</v>
      </c>
      <c r="R62">
        <v>61189.893368830722</v>
      </c>
    </row>
    <row r="63" spans="1:18" x14ac:dyDescent="0.3">
      <c r="B63" s="15">
        <f t="shared" si="1"/>
        <v>600</v>
      </c>
      <c r="C63">
        <v>54675.636067531646</v>
      </c>
      <c r="D63">
        <v>56831.30991773952</v>
      </c>
      <c r="E63">
        <v>58753.857000391334</v>
      </c>
      <c r="F63">
        <v>60468.488963225849</v>
      </c>
      <c r="G63">
        <v>61997.690923740985</v>
      </c>
      <c r="H63">
        <v>63361.5163316014</v>
      </c>
      <c r="I63">
        <v>64577.849942957117</v>
      </c>
      <c r="J63">
        <v>65662.642355231277</v>
      </c>
      <c r="K63">
        <v>66630.119177988745</v>
      </c>
      <c r="L63">
        <v>67492.967582883692</v>
      </c>
      <c r="M63">
        <v>68262.502679040117</v>
      </c>
      <c r="N63">
        <v>68948.815895657273</v>
      </c>
      <c r="O63">
        <v>69560.907317680831</v>
      </c>
      <c r="P63">
        <v>70106.803709945394</v>
      </c>
      <c r="Q63">
        <v>70593.663777518814</v>
      </c>
      <c r="R63">
        <v>71027.872042596864</v>
      </c>
    </row>
    <row r="64" spans="1:18" x14ac:dyDescent="0.3">
      <c r="B64" s="15">
        <f t="shared" si="1"/>
        <v>700</v>
      </c>
      <c r="C64">
        <v>61788.24207878692</v>
      </c>
      <c r="D64">
        <v>64303.194904029442</v>
      </c>
      <c r="E64">
        <v>66546.166500456558</v>
      </c>
      <c r="F64">
        <v>68546.570457096823</v>
      </c>
      <c r="G64">
        <v>70330.639411031152</v>
      </c>
      <c r="H64">
        <v>71921.769053534954</v>
      </c>
      <c r="I64">
        <v>73340.824933449971</v>
      </c>
      <c r="J64">
        <v>74606.416081103162</v>
      </c>
      <c r="K64">
        <v>75735.139040986862</v>
      </c>
      <c r="L64">
        <v>76741.795513364312</v>
      </c>
      <c r="M64">
        <v>77639.58645888012</v>
      </c>
      <c r="N64">
        <v>78440.28521160016</v>
      </c>
      <c r="O64">
        <v>79154.391870627631</v>
      </c>
      <c r="P64">
        <v>79791.270994936305</v>
      </c>
      <c r="Q64">
        <v>80359.274407105273</v>
      </c>
      <c r="R64">
        <v>80865.850716363013</v>
      </c>
    </row>
    <row r="65" spans="2:18" x14ac:dyDescent="0.3">
      <c r="B65" s="15">
        <f t="shared" si="1"/>
        <v>800</v>
      </c>
      <c r="C65">
        <v>68900.8480900422</v>
      </c>
      <c r="D65">
        <v>71775.079890319364</v>
      </c>
      <c r="E65">
        <v>74338.476000521769</v>
      </c>
      <c r="F65">
        <v>76624.651950967789</v>
      </c>
      <c r="G65">
        <v>78663.587898321319</v>
      </c>
      <c r="H65">
        <v>80482.021775468529</v>
      </c>
      <c r="I65">
        <v>82103.799923942832</v>
      </c>
      <c r="J65">
        <v>83550.189806975031</v>
      </c>
      <c r="K65">
        <v>84840.158903985008</v>
      </c>
      <c r="L65">
        <v>85990.623443844932</v>
      </c>
      <c r="M65">
        <v>87016.670238720151</v>
      </c>
      <c r="N65">
        <v>87931.754527543031</v>
      </c>
      <c r="O65">
        <v>88747.876423574431</v>
      </c>
      <c r="P65">
        <v>89475.738279927202</v>
      </c>
      <c r="Q65">
        <v>90124.885036691732</v>
      </c>
      <c r="R65">
        <v>90703.829390129147</v>
      </c>
    </row>
    <row r="66" spans="2:18" x14ac:dyDescent="0.3">
      <c r="B66" s="15">
        <f t="shared" si="1"/>
        <v>900</v>
      </c>
      <c r="C66">
        <v>76013.454101297481</v>
      </c>
      <c r="D66">
        <v>79246.964876609272</v>
      </c>
      <c r="E66">
        <v>82130.785500586993</v>
      </c>
      <c r="F66">
        <v>84702.73344483877</v>
      </c>
      <c r="G66">
        <v>86996.536385611485</v>
      </c>
      <c r="H66">
        <v>89042.27449740209</v>
      </c>
      <c r="I66">
        <v>90866.774914435679</v>
      </c>
      <c r="J66">
        <v>92493.963532846916</v>
      </c>
      <c r="K66">
        <v>93945.17876698311</v>
      </c>
      <c r="L66">
        <v>95239.451374325552</v>
      </c>
      <c r="M66">
        <v>96393.754018560154</v>
      </c>
      <c r="N66">
        <v>97423.223843485917</v>
      </c>
      <c r="O66">
        <v>98341.360976521231</v>
      </c>
      <c r="P66">
        <v>99160.205564918098</v>
      </c>
      <c r="Q66">
        <v>99890.495666278206</v>
      </c>
      <c r="R66">
        <v>100541.8080638953</v>
      </c>
    </row>
    <row r="67" spans="2:18" x14ac:dyDescent="0.3">
      <c r="B67" s="15">
        <f t="shared" si="1"/>
        <v>1000</v>
      </c>
      <c r="C67">
        <v>83126.060112552746</v>
      </c>
      <c r="D67">
        <v>86718.849862899195</v>
      </c>
      <c r="E67">
        <v>89923.095000652218</v>
      </c>
      <c r="F67">
        <v>92780.814938709751</v>
      </c>
      <c r="G67">
        <v>95329.484872901638</v>
      </c>
      <c r="H67">
        <v>97602.52721933565</v>
      </c>
      <c r="I67">
        <v>99629.74990492854</v>
      </c>
      <c r="J67">
        <v>101437.73725871879</v>
      </c>
      <c r="K67">
        <v>103050.19862998124</v>
      </c>
      <c r="L67">
        <v>104488.27930480617</v>
      </c>
      <c r="M67">
        <v>105770.83779840019</v>
      </c>
      <c r="N67">
        <v>106914.69315942879</v>
      </c>
      <c r="O67">
        <v>107934.84552946805</v>
      </c>
      <c r="P67">
        <v>108844.67284990899</v>
      </c>
      <c r="Q67">
        <v>109656.10629586468</v>
      </c>
      <c r="R67">
        <v>110379.78673766144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6492-C33F-4D70-B6C6-B6ED116AEA67}">
  <dimension ref="A1:B15"/>
  <sheetViews>
    <sheetView workbookViewId="0">
      <selection activeCell="D13" sqref="D13"/>
    </sheetView>
  </sheetViews>
  <sheetFormatPr defaultRowHeight="14.4" x14ac:dyDescent="0.3"/>
  <cols>
    <col min="1" max="1" width="17.88671875" bestFit="1" customWidth="1"/>
    <col min="2" max="2" width="14.21875" bestFit="1" customWidth="1"/>
  </cols>
  <sheetData>
    <row r="1" spans="1:2" x14ac:dyDescent="0.3">
      <c r="A1" t="s">
        <v>8</v>
      </c>
    </row>
    <row r="10" spans="1:2" x14ac:dyDescent="0.3">
      <c r="A10" s="3" t="s">
        <v>45</v>
      </c>
      <c r="B10" s="19">
        <v>2200000</v>
      </c>
    </row>
    <row r="11" spans="1:2" x14ac:dyDescent="0.3">
      <c r="A11" s="3" t="s">
        <v>35</v>
      </c>
      <c r="B11" s="7">
        <v>0.12</v>
      </c>
    </row>
    <row r="12" spans="1:2" x14ac:dyDescent="0.3">
      <c r="A12" s="3" t="s">
        <v>41</v>
      </c>
      <c r="B12" s="1">
        <v>30</v>
      </c>
    </row>
    <row r="13" spans="1:2" x14ac:dyDescent="0.3">
      <c r="A13" s="3" t="s">
        <v>46</v>
      </c>
      <c r="B13" s="1">
        <v>8</v>
      </c>
    </row>
    <row r="14" spans="1:2" x14ac:dyDescent="0.3">
      <c r="A14" s="3" t="s">
        <v>47</v>
      </c>
      <c r="B14" s="2">
        <f>PMT(B11/12,B12*12,-B10)</f>
        <v>22629.477132361098</v>
      </c>
    </row>
    <row r="15" spans="1:2" x14ac:dyDescent="0.3">
      <c r="A15" s="3" t="s">
        <v>48</v>
      </c>
      <c r="B15" s="18">
        <f>B10+CUMPRINC(B11/12,B12*12,B10,1,B13*12,0)</f>
        <v>2099329.4264956135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289E-45EC-4B65-9AA7-5C49E6B06B94}">
  <dimension ref="A1:D17"/>
  <sheetViews>
    <sheetView workbookViewId="0">
      <selection activeCell="C20" sqref="C20"/>
    </sheetView>
  </sheetViews>
  <sheetFormatPr defaultRowHeight="14.4" x14ac:dyDescent="0.3"/>
  <cols>
    <col min="1" max="1" width="15.21875" bestFit="1" customWidth="1"/>
    <col min="2" max="2" width="13.109375" bestFit="1" customWidth="1"/>
    <col min="4" max="4" width="14.21875" bestFit="1" customWidth="1"/>
  </cols>
  <sheetData>
    <row r="1" spans="1:4" x14ac:dyDescent="0.3">
      <c r="A1" t="s">
        <v>9</v>
      </c>
    </row>
    <row r="11" spans="1:4" x14ac:dyDescent="0.3">
      <c r="A11" s="3" t="s">
        <v>51</v>
      </c>
      <c r="B11" s="19">
        <v>750000</v>
      </c>
      <c r="D11" s="21"/>
    </row>
    <row r="12" spans="1:4" x14ac:dyDescent="0.3">
      <c r="A12" s="3" t="s">
        <v>41</v>
      </c>
      <c r="B12" s="1">
        <v>2</v>
      </c>
      <c r="D12" s="22"/>
    </row>
    <row r="13" spans="1:4" x14ac:dyDescent="0.3">
      <c r="A13" s="3" t="s">
        <v>35</v>
      </c>
      <c r="B13" s="7">
        <v>0.28000000000000003</v>
      </c>
      <c r="D13" s="23"/>
    </row>
    <row r="14" spans="1:4" x14ac:dyDescent="0.3">
      <c r="A14" s="3" t="s">
        <v>58</v>
      </c>
      <c r="B14" s="1">
        <v>8</v>
      </c>
      <c r="D14" s="24"/>
    </row>
    <row r="15" spans="1:4" x14ac:dyDescent="0.3">
      <c r="A15" s="3" t="s">
        <v>49</v>
      </c>
      <c r="B15" s="25">
        <f>CUMIPMT(B13/4,B14,B11,1,B14,0)</f>
        <v>-254806.57494452782</v>
      </c>
      <c r="D15" s="24"/>
    </row>
    <row r="16" spans="1:4" x14ac:dyDescent="0.3">
      <c r="A16" s="3" t="s">
        <v>59</v>
      </c>
      <c r="B16" s="2">
        <f>PMT(B13/4,B14,B11,B11*2,0)</f>
        <v>-271802.46560419793</v>
      </c>
      <c r="D16" s="22"/>
    </row>
    <row r="17" spans="1:2" x14ac:dyDescent="0.3">
      <c r="A17" s="3" t="s">
        <v>35</v>
      </c>
      <c r="B17" s="26">
        <f>RATE(B14,,-B11,B11*2)*4</f>
        <v>0.36203093066103054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4022-9230-44D3-967D-23A418822DE6}">
  <dimension ref="A1:B23"/>
  <sheetViews>
    <sheetView tabSelected="1" workbookViewId="0">
      <selection activeCell="D22" sqref="D22"/>
    </sheetView>
  </sheetViews>
  <sheetFormatPr defaultRowHeight="14.4" x14ac:dyDescent="0.3"/>
  <cols>
    <col min="1" max="1" width="33" bestFit="1" customWidth="1"/>
    <col min="2" max="2" width="14.21875" bestFit="1" customWidth="1"/>
  </cols>
  <sheetData>
    <row r="1" spans="1:2" x14ac:dyDescent="0.3">
      <c r="A1" t="s">
        <v>10</v>
      </c>
    </row>
    <row r="14" spans="1:2" x14ac:dyDescent="0.3">
      <c r="A14" s="3" t="s">
        <v>49</v>
      </c>
      <c r="B14" s="19">
        <v>1600000</v>
      </c>
    </row>
    <row r="15" spans="1:2" x14ac:dyDescent="0.3">
      <c r="A15" s="3" t="s">
        <v>41</v>
      </c>
      <c r="B15" s="1">
        <v>96</v>
      </c>
    </row>
    <row r="16" spans="1:2" x14ac:dyDescent="0.3">
      <c r="A16" s="3" t="s">
        <v>35</v>
      </c>
      <c r="B16" s="7">
        <v>0.1</v>
      </c>
    </row>
    <row r="17" spans="1:2" x14ac:dyDescent="0.3">
      <c r="A17" s="3" t="s">
        <v>50</v>
      </c>
      <c r="B17" s="2">
        <f>PMT(B16/12,B15,-B14)</f>
        <v>24278.662556486928</v>
      </c>
    </row>
    <row r="18" spans="1:2" x14ac:dyDescent="0.3">
      <c r="A18" s="3" t="s">
        <v>52</v>
      </c>
      <c r="B18" s="2">
        <f>IPMT(B16/12,6,B15,B14)</f>
        <v>-12869.613420577227</v>
      </c>
    </row>
    <row r="19" spans="1:2" x14ac:dyDescent="0.3">
      <c r="A19" s="3" t="s">
        <v>53</v>
      </c>
      <c r="B19" s="2">
        <f>PPMT(B16/12,12,B15,B14)</f>
        <v>-11991.518896130461</v>
      </c>
    </row>
    <row r="20" spans="1:2" x14ac:dyDescent="0.3">
      <c r="A20" s="3" t="s">
        <v>55</v>
      </c>
      <c r="B20" s="1">
        <v>25</v>
      </c>
    </row>
    <row r="21" spans="1:2" x14ac:dyDescent="0.3">
      <c r="A21" s="3" t="s">
        <v>54</v>
      </c>
      <c r="B21" s="1">
        <v>36</v>
      </c>
    </row>
    <row r="22" spans="1:2" x14ac:dyDescent="0.3">
      <c r="A22" s="3" t="s">
        <v>56</v>
      </c>
      <c r="B22" s="1">
        <f>CUMPRINC(B16/12,B15,B14,B20,B21,0)</f>
        <v>-167845.59176825191</v>
      </c>
    </row>
    <row r="23" spans="1:2" x14ac:dyDescent="0.3">
      <c r="A23" s="3" t="s">
        <v>57</v>
      </c>
      <c r="B23" s="20">
        <f>CUMIPMT(B16/12,B15,B14,1,B15,0)</f>
        <v>-730751.60542274499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Филиппова Екатерина Романовна</cp:lastModifiedBy>
  <dcterms:created xsi:type="dcterms:W3CDTF">2015-06-05T18:19:34Z</dcterms:created>
  <dcterms:modified xsi:type="dcterms:W3CDTF">2023-10-03T14:17:17Z</dcterms:modified>
</cp:coreProperties>
</file>