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Model" sheetId="1" r:id="rId1"/>
    <sheet name="Amortization" sheetId="4" r:id="rId2"/>
    <sheet name="Sheet2" sheetId="2" r:id="rId3"/>
    <sheet name="Sheet3" sheetId="3" r:id="rId4"/>
  </sheets>
  <definedNames>
    <definedName name="eaf_cum_interest">OFFSET(Amortization!$H$19,2,0,Amortization!$D$9,1)</definedName>
    <definedName name="eaf_cum_principal">OFFSET(Amortization!$I$19,2,0,Amortization!$D$9,1)</definedName>
    <definedName name="eaf_years">OFFSET(Amortization!$G$19,2,0,Amortization!$D$9,1)</definedName>
    <definedName name="_xlnm.Print_Area" localSheetId="1">OFFSET(Amortization!$A$1,0,0,ROW(Amortization!$A$19)+1+Amortization!$D$14,10)</definedName>
    <definedName name="_xlnm.Print_Titles" localSheetId="1">Amortization!$19:$19</definedName>
    <definedName name="valuevx">42.314159</definedName>
  </definedNames>
  <calcPr calcId="125725"/>
</workbook>
</file>

<file path=xl/calcChain.xml><?xml version="1.0" encoding="utf-8"?>
<calcChain xmlns="http://schemas.openxmlformats.org/spreadsheetml/2006/main">
  <c r="Q41" i="1"/>
  <c r="Q29"/>
  <c r="T16"/>
  <c r="T15"/>
  <c r="T14"/>
  <c r="Q17"/>
  <c r="N29"/>
  <c r="N17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I17"/>
  <c r="H17" s="1"/>
  <c r="H16"/>
  <c r="Q38" l="1"/>
  <c r="N26"/>
  <c r="N14"/>
  <c r="Q14" s="1"/>
  <c r="D9" i="4"/>
  <c r="G22" s="1"/>
  <c r="G23" s="1"/>
  <c r="D8"/>
  <c r="J2"/>
  <c r="G24" l="1"/>
  <c r="Q25" i="1"/>
  <c r="P33" s="1"/>
  <c r="N25"/>
  <c r="K25"/>
  <c r="J33" s="1"/>
  <c r="P11"/>
  <c r="P21"/>
  <c r="M21"/>
  <c r="M11"/>
  <c r="J11"/>
  <c r="H14"/>
  <c r="H18" s="1"/>
  <c r="K17"/>
  <c r="J21"/>
  <c r="Q37" l="1"/>
  <c r="K29"/>
  <c r="M33"/>
  <c r="K37"/>
  <c r="G25" i="4"/>
  <c r="P45" i="1"/>
  <c r="N37"/>
  <c r="N41" s="1"/>
  <c r="H19"/>
  <c r="D7" i="4" s="1"/>
  <c r="Q42" i="1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D8"/>
  <c r="E8" s="1"/>
  <c r="J45" l="1"/>
  <c r="K41"/>
  <c r="N30"/>
  <c r="Q30"/>
  <c r="J20" i="4"/>
  <c r="D16"/>
  <c r="I21"/>
  <c r="J23"/>
  <c r="I23"/>
  <c r="D13"/>
  <c r="H24"/>
  <c r="H22"/>
  <c r="J21"/>
  <c r="H21"/>
  <c r="E20"/>
  <c r="J24"/>
  <c r="J22"/>
  <c r="I22"/>
  <c r="H23"/>
  <c r="K42" i="1"/>
  <c r="Q18"/>
  <c r="N18"/>
  <c r="I24" i="4"/>
  <c r="I25"/>
  <c r="G26"/>
  <c r="H25"/>
  <c r="J25"/>
  <c r="N42" i="1"/>
  <c r="M45"/>
  <c r="K30"/>
  <c r="K18"/>
  <c r="D26"/>
  <c r="C27"/>
  <c r="D9"/>
  <c r="E9" s="1"/>
  <c r="D10"/>
  <c r="D14" i="4" l="1"/>
  <c r="I26"/>
  <c r="G27"/>
  <c r="J26"/>
  <c r="H26"/>
  <c r="E10" i="1"/>
  <c r="D27"/>
  <c r="C28"/>
  <c r="D11"/>
  <c r="E11" l="1"/>
  <c r="B242" i="4"/>
  <c r="B154"/>
  <c r="C333"/>
  <c r="C335"/>
  <c r="B344"/>
  <c r="B76"/>
  <c r="B219"/>
  <c r="B57"/>
  <c r="B181"/>
  <c r="E372"/>
  <c r="C330"/>
  <c r="B112"/>
  <c r="C336"/>
  <c r="B180"/>
  <c r="B374"/>
  <c r="E368"/>
  <c r="B331"/>
  <c r="B324"/>
  <c r="B206"/>
  <c r="B194"/>
  <c r="B142"/>
  <c r="D375"/>
  <c r="B155"/>
  <c r="B38"/>
  <c r="B117"/>
  <c r="E332"/>
  <c r="E348"/>
  <c r="B240"/>
  <c r="C353"/>
  <c r="B271"/>
  <c r="B326"/>
  <c r="B343"/>
  <c r="B84"/>
  <c r="B73"/>
  <c r="B317"/>
  <c r="B116"/>
  <c r="D374"/>
  <c r="B150"/>
  <c r="B375"/>
  <c r="D378"/>
  <c r="D359"/>
  <c r="B123"/>
  <c r="B34"/>
  <c r="B105"/>
  <c r="E324"/>
  <c r="E352"/>
  <c r="B254"/>
  <c r="C361"/>
  <c r="B287"/>
  <c r="D344"/>
  <c r="B235"/>
  <c r="B197"/>
  <c r="C377"/>
  <c r="D325"/>
  <c r="B301"/>
  <c r="B229"/>
  <c r="B22"/>
  <c r="B262"/>
  <c r="B359"/>
  <c r="B212"/>
  <c r="B144"/>
  <c r="E380"/>
  <c r="B50"/>
  <c r="B68"/>
  <c r="B298"/>
  <c r="B376"/>
  <c r="C341"/>
  <c r="B269"/>
  <c r="E376"/>
  <c r="B97"/>
  <c r="B203"/>
  <c r="D343"/>
  <c r="D324"/>
  <c r="D377"/>
  <c r="B236"/>
  <c r="B335"/>
  <c r="C364"/>
  <c r="B232"/>
  <c r="B329"/>
  <c r="E363"/>
  <c r="E325"/>
  <c r="B153"/>
  <c r="B67"/>
  <c r="B27"/>
  <c r="B143"/>
  <c r="B54"/>
  <c r="B196"/>
  <c r="B279"/>
  <c r="C328"/>
  <c r="C347"/>
  <c r="C363"/>
  <c r="C379"/>
  <c r="B224"/>
  <c r="B293"/>
  <c r="B333"/>
  <c r="E350"/>
  <c r="E366"/>
  <c r="E338"/>
  <c r="E322"/>
  <c r="B189"/>
  <c r="B125"/>
  <c r="B85"/>
  <c r="B53"/>
  <c r="B36"/>
  <c r="B243"/>
  <c r="B179"/>
  <c r="B115"/>
  <c r="B80"/>
  <c r="B302"/>
  <c r="D334"/>
  <c r="B110"/>
  <c r="D348"/>
  <c r="B282"/>
  <c r="B371"/>
  <c r="D338"/>
  <c r="B238"/>
  <c r="D353"/>
  <c r="B122"/>
  <c r="B276"/>
  <c r="B283"/>
  <c r="C352"/>
  <c r="B136"/>
  <c r="D323"/>
  <c r="E359"/>
  <c r="E329"/>
  <c r="B137"/>
  <c r="B59"/>
  <c r="B23"/>
  <c r="B127"/>
  <c r="B62"/>
  <c r="D328"/>
  <c r="D326"/>
  <c r="D380"/>
  <c r="D346"/>
  <c r="B274"/>
  <c r="B369"/>
  <c r="B336"/>
  <c r="B222"/>
  <c r="D349"/>
  <c r="B380"/>
  <c r="B268"/>
  <c r="B220"/>
  <c r="B291"/>
  <c r="C332"/>
  <c r="C350"/>
  <c r="C366"/>
  <c r="B120"/>
  <c r="B248"/>
  <c r="B305"/>
  <c r="B337"/>
  <c r="E353"/>
  <c r="E369"/>
  <c r="E335"/>
  <c r="B241"/>
  <c r="B177"/>
  <c r="B113"/>
  <c r="B79"/>
  <c r="B49"/>
  <c r="B33"/>
  <c r="B231"/>
  <c r="B167"/>
  <c r="B106"/>
  <c r="B74"/>
  <c r="D371"/>
  <c r="B234"/>
  <c r="B316"/>
  <c r="D376"/>
  <c r="D342"/>
  <c r="B258"/>
  <c r="B365"/>
  <c r="D330"/>
  <c r="B198"/>
  <c r="D341"/>
  <c r="B372"/>
  <c r="E340"/>
  <c r="B285"/>
  <c r="B30"/>
  <c r="B367"/>
  <c r="C357"/>
  <c r="E328"/>
  <c r="B358"/>
  <c r="B270"/>
  <c r="C344"/>
  <c r="D339"/>
  <c r="E371"/>
  <c r="B51"/>
  <c r="B111"/>
  <c r="B295"/>
  <c r="C351"/>
  <c r="B250"/>
  <c r="B309"/>
  <c r="E370"/>
  <c r="E334"/>
  <c r="B109"/>
  <c r="B32"/>
  <c r="B163"/>
  <c r="B72"/>
  <c r="B308"/>
  <c r="D340"/>
  <c r="B363"/>
  <c r="B182"/>
  <c r="B140"/>
  <c r="B200"/>
  <c r="C334"/>
  <c r="B107"/>
  <c r="B102"/>
  <c r="D379"/>
  <c r="D370"/>
  <c r="B210"/>
  <c r="B166"/>
  <c r="B364"/>
  <c r="B249"/>
  <c r="C354"/>
  <c r="B152"/>
  <c r="B321"/>
  <c r="E373"/>
  <c r="B161"/>
  <c r="B103"/>
  <c r="B29"/>
  <c r="B98"/>
  <c r="D355"/>
  <c r="B370"/>
  <c r="D366"/>
  <c r="B178"/>
  <c r="B320"/>
  <c r="B354"/>
  <c r="B244"/>
  <c r="B208"/>
  <c r="E336"/>
  <c r="B46"/>
  <c r="B52"/>
  <c r="B266"/>
  <c r="B360"/>
  <c r="C365"/>
  <c r="E356"/>
  <c r="B89"/>
  <c r="B108"/>
  <c r="D368"/>
  <c r="D361"/>
  <c r="B319"/>
  <c r="B176"/>
  <c r="E360"/>
  <c r="B149"/>
  <c r="B26"/>
  <c r="B60"/>
  <c r="D360"/>
  <c r="B296"/>
  <c r="B172"/>
  <c r="C324"/>
  <c r="C356"/>
  <c r="B168"/>
  <c r="B313"/>
  <c r="E355"/>
  <c r="E333"/>
  <c r="B185"/>
  <c r="B83"/>
  <c r="B35"/>
  <c r="B175"/>
  <c r="B78"/>
  <c r="B164"/>
  <c r="B263"/>
  <c r="B323"/>
  <c r="C343"/>
  <c r="C359"/>
  <c r="C375"/>
  <c r="B192"/>
  <c r="B277"/>
  <c r="D327"/>
  <c r="E346"/>
  <c r="E362"/>
  <c r="E378"/>
  <c r="E326"/>
  <c r="B205"/>
  <c r="B141"/>
  <c r="B93"/>
  <c r="B61"/>
  <c r="B40"/>
  <c r="B24"/>
  <c r="B195"/>
  <c r="B131"/>
  <c r="B88"/>
  <c r="B56"/>
  <c r="B334"/>
  <c r="B352"/>
  <c r="B174"/>
  <c r="D356"/>
  <c r="B314"/>
  <c r="B379"/>
  <c r="B347"/>
  <c r="B280"/>
  <c r="D369"/>
  <c r="B202"/>
  <c r="B332"/>
  <c r="B253"/>
  <c r="C340"/>
  <c r="C376"/>
  <c r="B297"/>
  <c r="E351"/>
  <c r="E337"/>
  <c r="B169"/>
  <c r="B75"/>
  <c r="B31"/>
  <c r="B159"/>
  <c r="B70"/>
  <c r="D347"/>
  <c r="B348"/>
  <c r="B158"/>
  <c r="D354"/>
  <c r="B306"/>
  <c r="B377"/>
  <c r="B345"/>
  <c r="B272"/>
  <c r="D365"/>
  <c r="B186"/>
  <c r="C329"/>
  <c r="B188"/>
  <c r="B275"/>
  <c r="B327"/>
  <c r="C346"/>
  <c r="C362"/>
  <c r="C378"/>
  <c r="B216"/>
  <c r="B289"/>
  <c r="D331"/>
  <c r="E349"/>
  <c r="E365"/>
  <c r="E339"/>
  <c r="E323"/>
  <c r="B193"/>
  <c r="B129"/>
  <c r="B87"/>
  <c r="B55"/>
  <c r="B37"/>
  <c r="B247"/>
  <c r="B183"/>
  <c r="B119"/>
  <c r="B82"/>
  <c r="B21"/>
  <c r="B318"/>
  <c r="B340"/>
  <c r="B126"/>
  <c r="D350"/>
  <c r="B290"/>
  <c r="B373"/>
  <c r="B341"/>
  <c r="B256"/>
  <c r="D357"/>
  <c r="B138"/>
  <c r="B300"/>
  <c r="C349"/>
  <c r="B133"/>
  <c r="B171"/>
  <c r="B284"/>
  <c r="B264"/>
  <c r="B245"/>
  <c r="C323"/>
  <c r="B325"/>
  <c r="B139"/>
  <c r="B267"/>
  <c r="B265"/>
  <c r="B233"/>
  <c r="B239"/>
  <c r="B228"/>
  <c r="C367"/>
  <c r="C338"/>
  <c r="B237"/>
  <c r="B48"/>
  <c r="B104"/>
  <c r="B170"/>
  <c r="D372"/>
  <c r="B328"/>
  <c r="B368"/>
  <c r="C360"/>
  <c r="E367"/>
  <c r="B47"/>
  <c r="B378"/>
  <c r="B338"/>
  <c r="C325"/>
  <c r="B124"/>
  <c r="D337"/>
  <c r="B257"/>
  <c r="E357"/>
  <c r="B225"/>
  <c r="B45"/>
  <c r="B215"/>
  <c r="B66"/>
  <c r="B260"/>
  <c r="D332"/>
  <c r="B357"/>
  <c r="B310"/>
  <c r="C369"/>
  <c r="E364"/>
  <c r="B81"/>
  <c r="B100"/>
  <c r="D352"/>
  <c r="D345"/>
  <c r="C345"/>
  <c r="D335"/>
  <c r="B165"/>
  <c r="B187"/>
  <c r="C321"/>
  <c r="D322"/>
  <c r="B255"/>
  <c r="C373"/>
  <c r="E344"/>
  <c r="B213"/>
  <c r="B42"/>
  <c r="B92"/>
  <c r="B214"/>
  <c r="B351"/>
  <c r="B342"/>
  <c r="B299"/>
  <c r="C348"/>
  <c r="C380"/>
  <c r="B281"/>
  <c r="E347"/>
  <c r="E379"/>
  <c r="B217"/>
  <c r="B99"/>
  <c r="B43"/>
  <c r="B207"/>
  <c r="B94"/>
  <c r="B132"/>
  <c r="B251"/>
  <c r="B311"/>
  <c r="B339"/>
  <c r="C355"/>
  <c r="C371"/>
  <c r="B160"/>
  <c r="B261"/>
  <c r="C322"/>
  <c r="E342"/>
  <c r="E358"/>
  <c r="E374"/>
  <c r="E330"/>
  <c r="B221"/>
  <c r="B157"/>
  <c r="B101"/>
  <c r="B69"/>
  <c r="B44"/>
  <c r="B28"/>
  <c r="B211"/>
  <c r="B147"/>
  <c r="B96"/>
  <c r="B64"/>
  <c r="D351"/>
  <c r="B366"/>
  <c r="B246"/>
  <c r="D364"/>
  <c r="B330"/>
  <c r="B162"/>
  <c r="B355"/>
  <c r="B312"/>
  <c r="B118"/>
  <c r="B294"/>
  <c r="B350"/>
  <c r="B204"/>
  <c r="D329"/>
  <c r="C368"/>
  <c r="B252"/>
  <c r="E343"/>
  <c r="E375"/>
  <c r="B201"/>
  <c r="B91"/>
  <c r="B39"/>
  <c r="B191"/>
  <c r="B86"/>
  <c r="D363"/>
  <c r="B362"/>
  <c r="B230"/>
  <c r="D362"/>
  <c r="C327"/>
  <c r="B146"/>
  <c r="B353"/>
  <c r="B304"/>
  <c r="C21"/>
  <c r="B278"/>
  <c r="B346"/>
  <c r="B156"/>
  <c r="B259"/>
  <c r="D321"/>
  <c r="C342"/>
  <c r="C358"/>
  <c r="C374"/>
  <c r="B184"/>
  <c r="B273"/>
  <c r="C326"/>
  <c r="E345"/>
  <c r="E361"/>
  <c r="E377"/>
  <c r="E327"/>
  <c r="B209"/>
  <c r="B145"/>
  <c r="B95"/>
  <c r="B63"/>
  <c r="B41"/>
  <c r="B25"/>
  <c r="B199"/>
  <c r="B135"/>
  <c r="B90"/>
  <c r="B58"/>
  <c r="C339"/>
  <c r="B356"/>
  <c r="B190"/>
  <c r="D358"/>
  <c r="B322"/>
  <c r="B114"/>
  <c r="B349"/>
  <c r="B288"/>
  <c r="D373"/>
  <c r="B218"/>
  <c r="C337"/>
  <c r="B303"/>
  <c r="B148"/>
  <c r="B65"/>
  <c r="B130"/>
  <c r="C372"/>
  <c r="B121"/>
  <c r="B286"/>
  <c r="D333"/>
  <c r="B128"/>
  <c r="E354"/>
  <c r="B173"/>
  <c r="B77"/>
  <c r="B227"/>
  <c r="D367"/>
  <c r="B226"/>
  <c r="D336"/>
  <c r="B315"/>
  <c r="E321"/>
  <c r="B223"/>
  <c r="B292"/>
  <c r="B361"/>
  <c r="C331"/>
  <c r="B307"/>
  <c r="C370"/>
  <c r="E341"/>
  <c r="E331"/>
  <c r="B71"/>
  <c r="B151"/>
  <c r="B134"/>
  <c r="D15"/>
  <c r="I27"/>
  <c r="G28"/>
  <c r="H27"/>
  <c r="J27"/>
  <c r="D28" i="1"/>
  <c r="C29"/>
  <c r="D12"/>
  <c r="E12" l="1"/>
  <c r="D21" i="4"/>
  <c r="E21" s="1"/>
  <c r="C22" s="1"/>
  <c r="D22" s="1"/>
  <c r="E22" s="1"/>
  <c r="C23" s="1"/>
  <c r="D23" s="1"/>
  <c r="E23" s="1"/>
  <c r="C24" s="1"/>
  <c r="D24" s="1"/>
  <c r="E24" s="1"/>
  <c r="C25" s="1"/>
  <c r="D25" s="1"/>
  <c r="E25" s="1"/>
  <c r="I28"/>
  <c r="G29"/>
  <c r="H28"/>
  <c r="J28"/>
  <c r="C30" i="1"/>
  <c r="D29"/>
  <c r="D13"/>
  <c r="E13" l="1"/>
  <c r="C26" i="4"/>
  <c r="D26" s="1"/>
  <c r="E26" s="1"/>
  <c r="C27" s="1"/>
  <c r="D27" s="1"/>
  <c r="E27" s="1"/>
  <c r="I29"/>
  <c r="G30"/>
  <c r="H29"/>
  <c r="J29"/>
  <c r="C31" i="1"/>
  <c r="D30"/>
  <c r="D14"/>
  <c r="E14" s="1"/>
  <c r="I30" i="4" l="1"/>
  <c r="G31"/>
  <c r="J30"/>
  <c r="H30"/>
  <c r="C28"/>
  <c r="D28" s="1"/>
  <c r="E28" s="1"/>
  <c r="D31" i="1"/>
  <c r="C32"/>
  <c r="D15"/>
  <c r="E15" s="1"/>
  <c r="I31" i="4" l="1"/>
  <c r="G32"/>
  <c r="H31"/>
  <c r="J31"/>
  <c r="C29"/>
  <c r="D29" s="1"/>
  <c r="E29" s="1"/>
  <c r="D32" i="1"/>
  <c r="C33"/>
  <c r="D16"/>
  <c r="E16" s="1"/>
  <c r="I32" i="4" l="1"/>
  <c r="G33"/>
  <c r="J32"/>
  <c r="H32"/>
  <c r="C30"/>
  <c r="D30" s="1"/>
  <c r="E30" s="1"/>
  <c r="C34" i="1"/>
  <c r="D33"/>
  <c r="D17"/>
  <c r="E17" s="1"/>
  <c r="I33" i="4" l="1"/>
  <c r="G34"/>
  <c r="H33"/>
  <c r="J33"/>
  <c r="C31"/>
  <c r="D31" s="1"/>
  <c r="E31" s="1"/>
  <c r="C35" i="1"/>
  <c r="D34"/>
  <c r="D18"/>
  <c r="E18" s="1"/>
  <c r="I34" i="4" l="1"/>
  <c r="G35"/>
  <c r="H34"/>
  <c r="J34"/>
  <c r="C32"/>
  <c r="D32" s="1"/>
  <c r="E32" s="1"/>
  <c r="D35" i="1"/>
  <c r="C36"/>
  <c r="D19"/>
  <c r="E19" s="1"/>
  <c r="I35" i="4" l="1"/>
  <c r="G36"/>
  <c r="H35"/>
  <c r="J35"/>
  <c r="C33"/>
  <c r="D33" s="1"/>
  <c r="E33" s="1"/>
  <c r="D36" i="1"/>
  <c r="C37"/>
  <c r="D20"/>
  <c r="E20" s="1"/>
  <c r="I36" i="4" l="1"/>
  <c r="G37"/>
  <c r="J36"/>
  <c r="H36"/>
  <c r="C34"/>
  <c r="D34" s="1"/>
  <c r="E34" s="1"/>
  <c r="C38" i="1"/>
  <c r="D37"/>
  <c r="D21"/>
  <c r="E21" s="1"/>
  <c r="G38" i="4" l="1"/>
  <c r="I37"/>
  <c r="H37"/>
  <c r="J37"/>
  <c r="C35"/>
  <c r="D35" s="1"/>
  <c r="E35" s="1"/>
  <c r="D38" i="1"/>
  <c r="C39"/>
  <c r="D22"/>
  <c r="E22" s="1"/>
  <c r="I38" i="4" l="1"/>
  <c r="G39"/>
  <c r="H38"/>
  <c r="J38"/>
  <c r="C36"/>
  <c r="D36" s="1"/>
  <c r="E36" s="1"/>
  <c r="C40" i="1"/>
  <c r="D40" s="1"/>
  <c r="D39"/>
  <c r="D23"/>
  <c r="E23" s="1"/>
  <c r="I39" i="4" l="1"/>
  <c r="G40"/>
  <c r="H39"/>
  <c r="J39"/>
  <c r="C37"/>
  <c r="D37" s="1"/>
  <c r="E37" s="1"/>
  <c r="D25" i="1"/>
  <c r="D24"/>
  <c r="E24" s="1"/>
  <c r="I40" i="4" l="1"/>
  <c r="G41"/>
  <c r="J40"/>
  <c r="H40"/>
  <c r="C38"/>
  <c r="D38" s="1"/>
  <c r="E38" s="1"/>
  <c r="E25" i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I41" i="4" l="1"/>
  <c r="G42"/>
  <c r="H41"/>
  <c r="J41"/>
  <c r="C39"/>
  <c r="D39" s="1"/>
  <c r="E39" s="1"/>
  <c r="I42" l="1"/>
  <c r="G43"/>
  <c r="J42"/>
  <c r="H42"/>
  <c r="C40"/>
  <c r="D40" s="1"/>
  <c r="E40" s="1"/>
  <c r="G44" l="1"/>
  <c r="I43"/>
  <c r="H43"/>
  <c r="J43"/>
  <c r="C41"/>
  <c r="D41" s="1"/>
  <c r="E41" s="1"/>
  <c r="I44" l="1"/>
  <c r="G45"/>
  <c r="H44"/>
  <c r="J44"/>
  <c r="C42"/>
  <c r="D42" s="1"/>
  <c r="E42" s="1"/>
  <c r="I45" l="1"/>
  <c r="G46"/>
  <c r="H45"/>
  <c r="J45"/>
  <c r="C43"/>
  <c r="D43" s="1"/>
  <c r="E43" s="1"/>
  <c r="I46" l="1"/>
  <c r="G47"/>
  <c r="J46"/>
  <c r="H46"/>
  <c r="C44"/>
  <c r="D44" s="1"/>
  <c r="E44" s="1"/>
  <c r="G48" l="1"/>
  <c r="I47"/>
  <c r="H47"/>
  <c r="J47"/>
  <c r="C45"/>
  <c r="D45" s="1"/>
  <c r="E45" s="1"/>
  <c r="I48" l="1"/>
  <c r="G49"/>
  <c r="H48"/>
  <c r="J48"/>
  <c r="C46"/>
  <c r="D46" s="1"/>
  <c r="E46" s="1"/>
  <c r="I49" l="1"/>
  <c r="G50"/>
  <c r="H49"/>
  <c r="J49"/>
  <c r="C47"/>
  <c r="D47" s="1"/>
  <c r="E47" s="1"/>
  <c r="I50" l="1"/>
  <c r="J50"/>
  <c r="H50"/>
  <c r="C48"/>
  <c r="D48" s="1"/>
  <c r="E48" s="1"/>
  <c r="C49" l="1"/>
  <c r="D49" s="1"/>
  <c r="E49" s="1"/>
  <c r="C50" l="1"/>
  <c r="D50" s="1"/>
  <c r="E50" s="1"/>
  <c r="C51" l="1"/>
  <c r="D51" s="1"/>
  <c r="E51" s="1"/>
  <c r="C52" l="1"/>
  <c r="D52" s="1"/>
  <c r="E52" s="1"/>
  <c r="C53" l="1"/>
  <c r="D53" s="1"/>
  <c r="E53" s="1"/>
  <c r="C54" l="1"/>
  <c r="D54" s="1"/>
  <c r="E54" s="1"/>
  <c r="C55" l="1"/>
  <c r="D55" s="1"/>
  <c r="E55" s="1"/>
  <c r="C56" l="1"/>
  <c r="D56" s="1"/>
  <c r="E56" s="1"/>
  <c r="C57" l="1"/>
  <c r="D57" s="1"/>
  <c r="E57" s="1"/>
  <c r="C58" l="1"/>
  <c r="D58" s="1"/>
  <c r="E58" s="1"/>
  <c r="C59" l="1"/>
  <c r="D59" s="1"/>
  <c r="E59" s="1"/>
  <c r="C60" l="1"/>
  <c r="D60" s="1"/>
  <c r="E60" s="1"/>
  <c r="C61" l="1"/>
  <c r="D61" s="1"/>
  <c r="E61" s="1"/>
  <c r="C62" l="1"/>
  <c r="D62" s="1"/>
  <c r="E62" s="1"/>
  <c r="C63" l="1"/>
  <c r="D63" s="1"/>
  <c r="E63" s="1"/>
  <c r="C64" l="1"/>
  <c r="D64" s="1"/>
  <c r="E64" s="1"/>
  <c r="C65" l="1"/>
  <c r="D65" s="1"/>
  <c r="E65" s="1"/>
  <c r="C66" l="1"/>
  <c r="D66" s="1"/>
  <c r="E66" s="1"/>
  <c r="C67" l="1"/>
  <c r="D67" s="1"/>
  <c r="E67" s="1"/>
  <c r="C68" l="1"/>
  <c r="D68" s="1"/>
  <c r="E68" s="1"/>
  <c r="C69" l="1"/>
  <c r="D69" s="1"/>
  <c r="E69" s="1"/>
  <c r="C70" l="1"/>
  <c r="D70" s="1"/>
  <c r="E70" s="1"/>
  <c r="C71" l="1"/>
  <c r="D71" s="1"/>
  <c r="E71" s="1"/>
  <c r="C72" l="1"/>
  <c r="D72" s="1"/>
  <c r="E72" s="1"/>
  <c r="C73" l="1"/>
  <c r="D73" s="1"/>
  <c r="E73" s="1"/>
  <c r="C74" l="1"/>
  <c r="D74" s="1"/>
  <c r="E74" s="1"/>
  <c r="C75" l="1"/>
  <c r="D75" s="1"/>
  <c r="E75" s="1"/>
  <c r="C76" l="1"/>
  <c r="D76" s="1"/>
  <c r="E76" s="1"/>
  <c r="C77" l="1"/>
  <c r="D77" s="1"/>
  <c r="E77" s="1"/>
  <c r="C78" l="1"/>
  <c r="D78" s="1"/>
  <c r="E78" s="1"/>
  <c r="C79" l="1"/>
  <c r="D79" s="1"/>
  <c r="E79" s="1"/>
  <c r="C80" l="1"/>
  <c r="D80" s="1"/>
  <c r="E80" s="1"/>
  <c r="K31" i="1" l="1"/>
  <c r="K33" s="1"/>
  <c r="K19"/>
  <c r="K21" s="1"/>
  <c r="K22" s="1"/>
  <c r="K43"/>
  <c r="K45" s="1"/>
  <c r="K46" s="1"/>
  <c r="C81" i="4"/>
  <c r="D81" s="1"/>
  <c r="E81" s="1"/>
  <c r="K34" i="1" l="1"/>
  <c r="C82" i="4"/>
  <c r="D82" s="1"/>
  <c r="E82" s="1"/>
  <c r="C83" l="1"/>
  <c r="D83" s="1"/>
  <c r="E83" s="1"/>
  <c r="C84" l="1"/>
  <c r="D84" s="1"/>
  <c r="E84" s="1"/>
  <c r="C85" l="1"/>
  <c r="D85" s="1"/>
  <c r="E85" s="1"/>
  <c r="C86" l="1"/>
  <c r="D86" s="1"/>
  <c r="E86" s="1"/>
  <c r="C87" l="1"/>
  <c r="D87" s="1"/>
  <c r="E87" s="1"/>
  <c r="C88" l="1"/>
  <c r="D88" s="1"/>
  <c r="E88" s="1"/>
  <c r="C89" l="1"/>
  <c r="D89" s="1"/>
  <c r="E89" s="1"/>
  <c r="C90" l="1"/>
  <c r="D90" s="1"/>
  <c r="E90" s="1"/>
  <c r="C91" l="1"/>
  <c r="D91" s="1"/>
  <c r="E91" s="1"/>
  <c r="C92" l="1"/>
  <c r="D92" s="1"/>
  <c r="E92" s="1"/>
  <c r="C93" l="1"/>
  <c r="D93" s="1"/>
  <c r="E93" s="1"/>
  <c r="C94" l="1"/>
  <c r="D94" s="1"/>
  <c r="E94" s="1"/>
  <c r="C95" l="1"/>
  <c r="D95" s="1"/>
  <c r="E95" s="1"/>
  <c r="C96" l="1"/>
  <c r="D96" s="1"/>
  <c r="E96" s="1"/>
  <c r="C97" l="1"/>
  <c r="D97" s="1"/>
  <c r="E97" s="1"/>
  <c r="C98" l="1"/>
  <c r="D98" s="1"/>
  <c r="E98" s="1"/>
  <c r="C99" l="1"/>
  <c r="D99" s="1"/>
  <c r="E99" s="1"/>
  <c r="C100" l="1"/>
  <c r="D100" s="1"/>
  <c r="E100" s="1"/>
  <c r="C101" l="1"/>
  <c r="D101" s="1"/>
  <c r="E101" s="1"/>
  <c r="C102" l="1"/>
  <c r="D102" s="1"/>
  <c r="E102" s="1"/>
  <c r="C103" l="1"/>
  <c r="D103" s="1"/>
  <c r="E103" s="1"/>
  <c r="C104" l="1"/>
  <c r="D104" s="1"/>
  <c r="E104" s="1"/>
  <c r="C105" l="1"/>
  <c r="D105" s="1"/>
  <c r="E105" s="1"/>
  <c r="C106" l="1"/>
  <c r="D106" s="1"/>
  <c r="E106" s="1"/>
  <c r="C107" l="1"/>
  <c r="D107" s="1"/>
  <c r="E107" s="1"/>
  <c r="C108" l="1"/>
  <c r="D108" s="1"/>
  <c r="E108" s="1"/>
  <c r="C109" l="1"/>
  <c r="D109" s="1"/>
  <c r="E109" s="1"/>
  <c r="C110" l="1"/>
  <c r="D110" s="1"/>
  <c r="E110" s="1"/>
  <c r="C111" l="1"/>
  <c r="D111" s="1"/>
  <c r="E111" s="1"/>
  <c r="C112" l="1"/>
  <c r="D112" s="1"/>
  <c r="E112" s="1"/>
  <c r="C113" l="1"/>
  <c r="D113" s="1"/>
  <c r="E113" s="1"/>
  <c r="C114" l="1"/>
  <c r="D114" s="1"/>
  <c r="E114" s="1"/>
  <c r="C115" l="1"/>
  <c r="D115" s="1"/>
  <c r="E115" s="1"/>
  <c r="C116" l="1"/>
  <c r="D116" s="1"/>
  <c r="E116" s="1"/>
  <c r="C117" l="1"/>
  <c r="D117" s="1"/>
  <c r="E117" s="1"/>
  <c r="C118" l="1"/>
  <c r="D118" s="1"/>
  <c r="E118" s="1"/>
  <c r="C119" l="1"/>
  <c r="D119" s="1"/>
  <c r="E119" s="1"/>
  <c r="C120" l="1"/>
  <c r="D120" s="1"/>
  <c r="E120" s="1"/>
  <c r="C121" l="1"/>
  <c r="D121" s="1"/>
  <c r="E121" s="1"/>
  <c r="C122" l="1"/>
  <c r="D122" s="1"/>
  <c r="E122" s="1"/>
  <c r="C123" l="1"/>
  <c r="D123" s="1"/>
  <c r="E123" s="1"/>
  <c r="C124" l="1"/>
  <c r="D124" s="1"/>
  <c r="E124" s="1"/>
  <c r="C125" l="1"/>
  <c r="D125" s="1"/>
  <c r="E125" s="1"/>
  <c r="C126" l="1"/>
  <c r="D126" s="1"/>
  <c r="E126" s="1"/>
  <c r="C127" l="1"/>
  <c r="D127" s="1"/>
  <c r="E127" s="1"/>
  <c r="C128" l="1"/>
  <c r="D128" s="1"/>
  <c r="E128" s="1"/>
  <c r="C129" l="1"/>
  <c r="D129" s="1"/>
  <c r="E129" s="1"/>
  <c r="C130" l="1"/>
  <c r="D130" s="1"/>
  <c r="E130" s="1"/>
  <c r="C131" l="1"/>
  <c r="D131" s="1"/>
  <c r="E131" s="1"/>
  <c r="C132" l="1"/>
  <c r="D132" s="1"/>
  <c r="E132" s="1"/>
  <c r="C133" l="1"/>
  <c r="D133" s="1"/>
  <c r="E133" s="1"/>
  <c r="C134" l="1"/>
  <c r="D134" s="1"/>
  <c r="E134" s="1"/>
  <c r="C135" l="1"/>
  <c r="D135" s="1"/>
  <c r="E135" s="1"/>
  <c r="C136" l="1"/>
  <c r="D136" s="1"/>
  <c r="E136" s="1"/>
  <c r="C137" l="1"/>
  <c r="D137" s="1"/>
  <c r="E137" s="1"/>
  <c r="C138" l="1"/>
  <c r="D138" s="1"/>
  <c r="E138" s="1"/>
  <c r="C139" l="1"/>
  <c r="D139" s="1"/>
  <c r="E139" s="1"/>
  <c r="C140" l="1"/>
  <c r="D140" s="1"/>
  <c r="E140" s="1"/>
  <c r="N43" i="1" l="1"/>
  <c r="N45" s="1"/>
  <c r="N46" s="1"/>
  <c r="N19"/>
  <c r="N21" s="1"/>
  <c r="N22" s="1"/>
  <c r="N31"/>
  <c r="N33" s="1"/>
  <c r="N34" s="1"/>
  <c r="C141" i="4"/>
  <c r="D141" s="1"/>
  <c r="E141" s="1"/>
  <c r="C142" l="1"/>
  <c r="D142" s="1"/>
  <c r="E142" s="1"/>
  <c r="C143" l="1"/>
  <c r="D143" s="1"/>
  <c r="E143" s="1"/>
  <c r="C144" l="1"/>
  <c r="D144" s="1"/>
  <c r="E144" s="1"/>
  <c r="C145" l="1"/>
  <c r="D145" s="1"/>
  <c r="E145" s="1"/>
  <c r="C146" l="1"/>
  <c r="D146" s="1"/>
  <c r="E146" s="1"/>
  <c r="C147" l="1"/>
  <c r="D147" s="1"/>
  <c r="E147" s="1"/>
  <c r="C148" l="1"/>
  <c r="D148" s="1"/>
  <c r="E148" s="1"/>
  <c r="C149" l="1"/>
  <c r="D149" s="1"/>
  <c r="E149" s="1"/>
  <c r="C150" l="1"/>
  <c r="D150" s="1"/>
  <c r="E150" s="1"/>
  <c r="C151" l="1"/>
  <c r="D151" s="1"/>
  <c r="E151" s="1"/>
  <c r="C152" l="1"/>
  <c r="D152" s="1"/>
  <c r="E152" s="1"/>
  <c r="C153" l="1"/>
  <c r="D153" s="1"/>
  <c r="E153" s="1"/>
  <c r="C154" l="1"/>
  <c r="D154" s="1"/>
  <c r="E154" s="1"/>
  <c r="C155" l="1"/>
  <c r="D155" s="1"/>
  <c r="E155" s="1"/>
  <c r="C156" l="1"/>
  <c r="D156" s="1"/>
  <c r="E156" s="1"/>
  <c r="C157" l="1"/>
  <c r="D157" s="1"/>
  <c r="E157" s="1"/>
  <c r="C158" l="1"/>
  <c r="D158" s="1"/>
  <c r="E158" s="1"/>
  <c r="C159" l="1"/>
  <c r="D159" s="1"/>
  <c r="E159" s="1"/>
  <c r="C160" l="1"/>
  <c r="D160" s="1"/>
  <c r="E160" s="1"/>
  <c r="C161" l="1"/>
  <c r="D161" s="1"/>
  <c r="E161" s="1"/>
  <c r="C162" l="1"/>
  <c r="D162" s="1"/>
  <c r="E162" s="1"/>
  <c r="C163" l="1"/>
  <c r="D163" s="1"/>
  <c r="E163" s="1"/>
  <c r="C164" l="1"/>
  <c r="D164" s="1"/>
  <c r="E164" s="1"/>
  <c r="C165" l="1"/>
  <c r="D165" s="1"/>
  <c r="E165" s="1"/>
  <c r="C166" l="1"/>
  <c r="D166" s="1"/>
  <c r="E166" s="1"/>
  <c r="C167" l="1"/>
  <c r="D167" s="1"/>
  <c r="E167" s="1"/>
  <c r="C168" l="1"/>
  <c r="D168" s="1"/>
  <c r="E168" s="1"/>
  <c r="C169" l="1"/>
  <c r="D169" s="1"/>
  <c r="E169" s="1"/>
  <c r="C170" l="1"/>
  <c r="D170" s="1"/>
  <c r="E170" s="1"/>
  <c r="C171" l="1"/>
  <c r="D171" s="1"/>
  <c r="E171" s="1"/>
  <c r="C172" l="1"/>
  <c r="D172" s="1"/>
  <c r="E172" s="1"/>
  <c r="C173" l="1"/>
  <c r="D173" s="1"/>
  <c r="E173" s="1"/>
  <c r="C174" l="1"/>
  <c r="D174" s="1"/>
  <c r="E174" s="1"/>
  <c r="C175" l="1"/>
  <c r="D175" s="1"/>
  <c r="E175" s="1"/>
  <c r="C176" l="1"/>
  <c r="D176" s="1"/>
  <c r="E176" s="1"/>
  <c r="C177" l="1"/>
  <c r="D177" s="1"/>
  <c r="E177" s="1"/>
  <c r="C178" l="1"/>
  <c r="D178" s="1"/>
  <c r="E178" s="1"/>
  <c r="C179" l="1"/>
  <c r="D179" s="1"/>
  <c r="E179" s="1"/>
  <c r="C180" l="1"/>
  <c r="D180" s="1"/>
  <c r="E180" s="1"/>
  <c r="C181" l="1"/>
  <c r="D181" s="1"/>
  <c r="E181" s="1"/>
  <c r="C182" l="1"/>
  <c r="D182" s="1"/>
  <c r="E182" s="1"/>
  <c r="C183" l="1"/>
  <c r="D183" s="1"/>
  <c r="E183" s="1"/>
  <c r="C184" l="1"/>
  <c r="D184" s="1"/>
  <c r="E184" s="1"/>
  <c r="C185" l="1"/>
  <c r="D185" s="1"/>
  <c r="E185" s="1"/>
  <c r="C186" l="1"/>
  <c r="D186" s="1"/>
  <c r="E186" s="1"/>
  <c r="C187" l="1"/>
  <c r="D187" s="1"/>
  <c r="E187" s="1"/>
  <c r="C188" l="1"/>
  <c r="D188" s="1"/>
  <c r="E188" s="1"/>
  <c r="C189" l="1"/>
  <c r="D189" s="1"/>
  <c r="E189" s="1"/>
  <c r="C190" l="1"/>
  <c r="D190" s="1"/>
  <c r="E190" s="1"/>
  <c r="C191" l="1"/>
  <c r="D191" s="1"/>
  <c r="E191" s="1"/>
  <c r="C192" l="1"/>
  <c r="D192" s="1"/>
  <c r="E192" s="1"/>
  <c r="C193" l="1"/>
  <c r="D193" s="1"/>
  <c r="E193" s="1"/>
  <c r="C194" l="1"/>
  <c r="D194" s="1"/>
  <c r="E194" s="1"/>
  <c r="C195" l="1"/>
  <c r="D195" s="1"/>
  <c r="E195" s="1"/>
  <c r="C196" l="1"/>
  <c r="D196" s="1"/>
  <c r="E196" s="1"/>
  <c r="C197" l="1"/>
  <c r="D197" s="1"/>
  <c r="E197" s="1"/>
  <c r="C198" l="1"/>
  <c r="D198" s="1"/>
  <c r="E198" s="1"/>
  <c r="C199" l="1"/>
  <c r="D199" s="1"/>
  <c r="E199" s="1"/>
  <c r="C200" l="1"/>
  <c r="D200" s="1"/>
  <c r="E200" s="1"/>
  <c r="Q43" i="1" l="1"/>
  <c r="Q45" s="1"/>
  <c r="Q46" s="1"/>
  <c r="Q19"/>
  <c r="Q21" s="1"/>
  <c r="Q22" s="1"/>
  <c r="Q31"/>
  <c r="Q33" s="1"/>
  <c r="Q34" s="1"/>
  <c r="C201" i="4"/>
  <c r="D201" s="1"/>
  <c r="E201" s="1"/>
  <c r="C202" l="1"/>
  <c r="D202" s="1"/>
  <c r="E202" s="1"/>
  <c r="C203" l="1"/>
  <c r="D203" s="1"/>
  <c r="E203" s="1"/>
  <c r="C204" l="1"/>
  <c r="D204" s="1"/>
  <c r="E204" s="1"/>
  <c r="C205" l="1"/>
  <c r="D205" s="1"/>
  <c r="E205" s="1"/>
  <c r="C206" l="1"/>
  <c r="D206" s="1"/>
  <c r="E206" s="1"/>
  <c r="C207" l="1"/>
  <c r="D207" s="1"/>
  <c r="E207" s="1"/>
  <c r="C208" l="1"/>
  <c r="D208" s="1"/>
  <c r="E208" s="1"/>
  <c r="C209" l="1"/>
  <c r="D209" s="1"/>
  <c r="E209" s="1"/>
  <c r="C210" l="1"/>
  <c r="D210" s="1"/>
  <c r="E210" s="1"/>
  <c r="C211" l="1"/>
  <c r="D211" s="1"/>
  <c r="E211" s="1"/>
  <c r="C212" l="1"/>
  <c r="D212" s="1"/>
  <c r="E212" s="1"/>
  <c r="C213" l="1"/>
  <c r="D213" s="1"/>
  <c r="E213" s="1"/>
  <c r="C214" l="1"/>
  <c r="D214" s="1"/>
  <c r="E214" s="1"/>
  <c r="C215" l="1"/>
  <c r="D215" s="1"/>
  <c r="E215" s="1"/>
  <c r="C216" l="1"/>
  <c r="D216" s="1"/>
  <c r="E216" s="1"/>
  <c r="C217" l="1"/>
  <c r="D217" s="1"/>
  <c r="E217" s="1"/>
  <c r="C218" l="1"/>
  <c r="D218" s="1"/>
  <c r="E218" s="1"/>
  <c r="C219" l="1"/>
  <c r="D219" s="1"/>
  <c r="E219" s="1"/>
  <c r="C220" l="1"/>
  <c r="D220" s="1"/>
  <c r="E220" s="1"/>
  <c r="C221" l="1"/>
  <c r="D221" s="1"/>
  <c r="E221" s="1"/>
  <c r="C222" l="1"/>
  <c r="D222" s="1"/>
  <c r="E222" s="1"/>
  <c r="C223" l="1"/>
  <c r="D223" s="1"/>
  <c r="E223" s="1"/>
  <c r="C224" l="1"/>
  <c r="D224" s="1"/>
  <c r="E224" s="1"/>
  <c r="C225" l="1"/>
  <c r="D225" s="1"/>
  <c r="E225" s="1"/>
  <c r="C226" l="1"/>
  <c r="D226" s="1"/>
  <c r="E226" s="1"/>
  <c r="C227" l="1"/>
  <c r="D227" s="1"/>
  <c r="E227" s="1"/>
  <c r="C228" l="1"/>
  <c r="D228" s="1"/>
  <c r="E228" s="1"/>
  <c r="C229" l="1"/>
  <c r="D229" s="1"/>
  <c r="E229" s="1"/>
  <c r="C230" l="1"/>
  <c r="D230" s="1"/>
  <c r="E230" s="1"/>
  <c r="C231" l="1"/>
  <c r="D231" s="1"/>
  <c r="E231" s="1"/>
  <c r="C232" l="1"/>
  <c r="D232" s="1"/>
  <c r="E232" s="1"/>
  <c r="C233" l="1"/>
  <c r="D233" s="1"/>
  <c r="E233" s="1"/>
  <c r="C234" l="1"/>
  <c r="D234" s="1"/>
  <c r="E234" s="1"/>
  <c r="C235" l="1"/>
  <c r="D235" s="1"/>
  <c r="E235" s="1"/>
  <c r="C236" l="1"/>
  <c r="D236" s="1"/>
  <c r="E236" s="1"/>
  <c r="C237" l="1"/>
  <c r="D237" s="1"/>
  <c r="E237" s="1"/>
  <c r="C238" l="1"/>
  <c r="D238" s="1"/>
  <c r="E238" s="1"/>
  <c r="C239" l="1"/>
  <c r="D239" s="1"/>
  <c r="E239" s="1"/>
  <c r="C240" l="1"/>
  <c r="D240" s="1"/>
  <c r="E240" s="1"/>
  <c r="C241" l="1"/>
  <c r="D241" s="1"/>
  <c r="E241" s="1"/>
  <c r="C242" l="1"/>
  <c r="D242" s="1"/>
  <c r="E242" s="1"/>
  <c r="C243" l="1"/>
  <c r="D243" s="1"/>
  <c r="E243" s="1"/>
  <c r="C244" l="1"/>
  <c r="D244" s="1"/>
  <c r="E244" s="1"/>
  <c r="C245" l="1"/>
  <c r="D245" s="1"/>
  <c r="E245" s="1"/>
  <c r="C246" l="1"/>
  <c r="D246" s="1"/>
  <c r="E246" s="1"/>
  <c r="C247" l="1"/>
  <c r="D247" s="1"/>
  <c r="E247" s="1"/>
  <c r="C248" l="1"/>
  <c r="D248" s="1"/>
  <c r="E248" s="1"/>
  <c r="C249" l="1"/>
  <c r="D249" s="1"/>
  <c r="E249" s="1"/>
  <c r="C250" l="1"/>
  <c r="D250" s="1"/>
  <c r="E250" s="1"/>
  <c r="C251" l="1"/>
  <c r="D251" s="1"/>
  <c r="E251" s="1"/>
  <c r="C252" l="1"/>
  <c r="D252" s="1"/>
  <c r="E252" s="1"/>
  <c r="C253" l="1"/>
  <c r="D253" s="1"/>
  <c r="E253" s="1"/>
  <c r="C254" l="1"/>
  <c r="D254" s="1"/>
  <c r="E254" s="1"/>
  <c r="C255" l="1"/>
  <c r="D255" s="1"/>
  <c r="E255" s="1"/>
  <c r="C256" l="1"/>
  <c r="D256" s="1"/>
  <c r="E256" s="1"/>
  <c r="C257" l="1"/>
  <c r="D257" s="1"/>
  <c r="E257" s="1"/>
  <c r="C258" l="1"/>
  <c r="D258" s="1"/>
  <c r="E258" s="1"/>
  <c r="C259" l="1"/>
  <c r="D259" s="1"/>
  <c r="E259" s="1"/>
  <c r="C260" l="1"/>
  <c r="D260" s="1"/>
  <c r="E260" s="1"/>
  <c r="C261" l="1"/>
  <c r="D261" s="1"/>
  <c r="E261" s="1"/>
  <c r="C262" l="1"/>
  <c r="D262" s="1"/>
  <c r="E262" s="1"/>
  <c r="C263" l="1"/>
  <c r="D263" s="1"/>
  <c r="E263" s="1"/>
  <c r="C264" l="1"/>
  <c r="D264" s="1"/>
  <c r="E264" s="1"/>
  <c r="C265" l="1"/>
  <c r="D265" s="1"/>
  <c r="E265" s="1"/>
  <c r="C266" l="1"/>
  <c r="D266" s="1"/>
  <c r="E266" s="1"/>
  <c r="C267" l="1"/>
  <c r="D267" s="1"/>
  <c r="E267" s="1"/>
  <c r="C268" l="1"/>
  <c r="D268" s="1"/>
  <c r="E268" s="1"/>
  <c r="C269" l="1"/>
  <c r="D269" s="1"/>
  <c r="E269" s="1"/>
  <c r="C270" l="1"/>
  <c r="D270" s="1"/>
  <c r="E270" s="1"/>
  <c r="C271" l="1"/>
  <c r="D271" s="1"/>
  <c r="E271" s="1"/>
  <c r="C272" l="1"/>
  <c r="D272" s="1"/>
  <c r="E272" s="1"/>
  <c r="C273" l="1"/>
  <c r="D273" s="1"/>
  <c r="E273" s="1"/>
  <c r="C274" l="1"/>
  <c r="D274" s="1"/>
  <c r="E274" s="1"/>
  <c r="C275" l="1"/>
  <c r="D275" s="1"/>
  <c r="E275" s="1"/>
  <c r="C276" l="1"/>
  <c r="D276" s="1"/>
  <c r="E276" s="1"/>
  <c r="C277" l="1"/>
  <c r="D277" s="1"/>
  <c r="E277" s="1"/>
  <c r="C278" l="1"/>
  <c r="D278" s="1"/>
  <c r="E278" s="1"/>
  <c r="C279" l="1"/>
  <c r="D279" s="1"/>
  <c r="E279" s="1"/>
  <c r="C280" l="1"/>
  <c r="D280" s="1"/>
  <c r="E280" s="1"/>
  <c r="C281" l="1"/>
  <c r="D281" s="1"/>
  <c r="E281" s="1"/>
  <c r="C282" l="1"/>
  <c r="D282" s="1"/>
  <c r="E282" s="1"/>
  <c r="C283" l="1"/>
  <c r="D283" s="1"/>
  <c r="E283" s="1"/>
  <c r="C284" l="1"/>
  <c r="D284" s="1"/>
  <c r="E284" s="1"/>
  <c r="C285" l="1"/>
  <c r="D285" s="1"/>
  <c r="E285" s="1"/>
  <c r="C286" l="1"/>
  <c r="D286" s="1"/>
  <c r="E286" s="1"/>
  <c r="C287" l="1"/>
  <c r="D287" s="1"/>
  <c r="E287" s="1"/>
  <c r="C288" l="1"/>
  <c r="D288" s="1"/>
  <c r="E288" s="1"/>
  <c r="C289" l="1"/>
  <c r="D289" s="1"/>
  <c r="E289" s="1"/>
  <c r="C290" l="1"/>
  <c r="D290" s="1"/>
  <c r="E290" s="1"/>
  <c r="C291" l="1"/>
  <c r="D291" s="1"/>
  <c r="E291" s="1"/>
  <c r="C292" l="1"/>
  <c r="D292" s="1"/>
  <c r="E292" s="1"/>
  <c r="C293" l="1"/>
  <c r="D293" s="1"/>
  <c r="E293" s="1"/>
  <c r="C294" l="1"/>
  <c r="D294" s="1"/>
  <c r="E294" s="1"/>
  <c r="C295" l="1"/>
  <c r="D295" s="1"/>
  <c r="E295" s="1"/>
  <c r="C296" l="1"/>
  <c r="D296" s="1"/>
  <c r="E296" s="1"/>
  <c r="C297" l="1"/>
  <c r="D297" s="1"/>
  <c r="E297" s="1"/>
  <c r="C298" l="1"/>
  <c r="D298" s="1"/>
  <c r="E298" s="1"/>
  <c r="C299" l="1"/>
  <c r="D299" s="1"/>
  <c r="E299" s="1"/>
  <c r="C300" l="1"/>
  <c r="D300" s="1"/>
  <c r="E300" s="1"/>
  <c r="C301" l="1"/>
  <c r="D301" s="1"/>
  <c r="E301" s="1"/>
  <c r="C302" l="1"/>
  <c r="D302" s="1"/>
  <c r="E302" s="1"/>
  <c r="C303" l="1"/>
  <c r="D303" s="1"/>
  <c r="E303" s="1"/>
  <c r="C304" l="1"/>
  <c r="D304" s="1"/>
  <c r="E304" s="1"/>
  <c r="C305" l="1"/>
  <c r="D305" s="1"/>
  <c r="E305" s="1"/>
  <c r="C306" l="1"/>
  <c r="D306" s="1"/>
  <c r="E306" s="1"/>
  <c r="C307" l="1"/>
  <c r="D307" s="1"/>
  <c r="E307" s="1"/>
  <c r="C308" l="1"/>
  <c r="D308" s="1"/>
  <c r="E308" s="1"/>
  <c r="C309" l="1"/>
  <c r="D309" s="1"/>
  <c r="E309" s="1"/>
  <c r="C310" l="1"/>
  <c r="D310" s="1"/>
  <c r="E310" s="1"/>
  <c r="C311" l="1"/>
  <c r="D311" s="1"/>
  <c r="E311" s="1"/>
  <c r="C312" l="1"/>
  <c r="D312" s="1"/>
  <c r="E312" s="1"/>
  <c r="C313" l="1"/>
  <c r="D313" s="1"/>
  <c r="E313" s="1"/>
  <c r="C314" l="1"/>
  <c r="D314" s="1"/>
  <c r="E314" s="1"/>
  <c r="C315" l="1"/>
  <c r="D315" s="1"/>
  <c r="E315" s="1"/>
  <c r="C316" l="1"/>
  <c r="D316" s="1"/>
  <c r="E316" s="1"/>
  <c r="C317" l="1"/>
  <c r="D317" s="1"/>
  <c r="E317" s="1"/>
  <c r="C318" l="1"/>
  <c r="D318" s="1"/>
  <c r="E318" s="1"/>
  <c r="C319" l="1"/>
  <c r="D319" s="1"/>
  <c r="E319" s="1"/>
  <c r="C320" l="1"/>
  <c r="D320" s="1"/>
  <c r="E320" s="1"/>
</calcChain>
</file>

<file path=xl/comments1.xml><?xml version="1.0" encoding="utf-8"?>
<comments xmlns="http://schemas.openxmlformats.org/spreadsheetml/2006/main">
  <authors>
    <author>Ezekiel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Ezekiel:</t>
        </r>
        <r>
          <rPr>
            <sz val="9"/>
            <color indexed="81"/>
            <rFont val="Tahoma"/>
            <family val="2"/>
          </rPr>
          <t xml:space="preserve">
Bloomberg Using Base 2000=100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Ezekiel:</t>
        </r>
        <r>
          <rPr>
            <sz val="9"/>
            <color indexed="81"/>
            <rFont val="Tahoma"/>
            <family val="2"/>
          </rPr>
          <t xml:space="preserve">
Price today</t>
        </r>
      </text>
    </comment>
  </commentList>
</comments>
</file>

<file path=xl/sharedStrings.xml><?xml version="1.0" encoding="utf-8"?>
<sst xmlns="http://schemas.openxmlformats.org/spreadsheetml/2006/main" count="149" uniqueCount="61">
  <si>
    <t>Year</t>
  </si>
  <si>
    <t>Inflation Rate</t>
  </si>
  <si>
    <t>Current Price for similar sized apartment</t>
  </si>
  <si>
    <t>HDB Purchase Calculations</t>
  </si>
  <si>
    <t>Downpayment Percentage</t>
  </si>
  <si>
    <t>Bank Loan</t>
  </si>
  <si>
    <t>Downpayment Amount</t>
  </si>
  <si>
    <t>Loan Interest Rate</t>
  </si>
  <si>
    <t>Cash</t>
  </si>
  <si>
    <t>CPF</t>
  </si>
  <si>
    <t>Selling Price</t>
  </si>
  <si>
    <t>CPF + Accrued Interest</t>
  </si>
  <si>
    <t>Outstanding Bank Loan</t>
  </si>
  <si>
    <t>Proceeds after selling in Year:</t>
  </si>
  <si>
    <t>Base Case</t>
  </si>
  <si>
    <t>Bull Case</t>
  </si>
  <si>
    <t>Bear Case</t>
  </si>
  <si>
    <t xml:space="preserve">                                                        Of which</t>
  </si>
  <si>
    <t>Loan Percentage</t>
  </si>
  <si>
    <t>Long Term HDB Resale Price Index CAGR</t>
  </si>
  <si>
    <t>Balance</t>
  </si>
  <si>
    <t>Cumulative Principal</t>
  </si>
  <si>
    <t>Cumulative Interest</t>
  </si>
  <si>
    <t>Principal</t>
  </si>
  <si>
    <t>Interest</t>
  </si>
  <si>
    <t>Payment</t>
  </si>
  <si>
    <t>Month</t>
  </si>
  <si>
    <t>[42]</t>
  </si>
  <si>
    <t>Total Interest</t>
  </si>
  <si>
    <t>Total Payment</t>
  </si>
  <si>
    <t># of Payments</t>
  </si>
  <si>
    <t>Monthly Payment</t>
  </si>
  <si>
    <t>Summary</t>
  </si>
  <si>
    <t>Term of Loan in Years</t>
  </si>
  <si>
    <t>Annual Interest Rate</t>
  </si>
  <si>
    <t>Loan Amount</t>
  </si>
  <si>
    <t>Inputs</t>
  </si>
  <si>
    <t>HELP</t>
  </si>
  <si>
    <t>Excel Amortization Formulas</t>
  </si>
  <si>
    <t>Loan Tenure</t>
  </si>
  <si>
    <t>Renovations</t>
  </si>
  <si>
    <t>Net Investment</t>
  </si>
  <si>
    <t>Rent (Mth)</t>
  </si>
  <si>
    <t>Rent (Yr)</t>
  </si>
  <si>
    <t>HDB Rental CAGR CCR</t>
  </si>
  <si>
    <t>HDB Rental CAGR OCR</t>
  </si>
  <si>
    <t>10 and 15 year horizon price increase not likely to be linear</t>
  </si>
  <si>
    <t>% used for cash: Investments Made Elsewhere and its returns</t>
  </si>
  <si>
    <t>Location</t>
  </si>
  <si>
    <t>Housing Type</t>
  </si>
  <si>
    <t>Redhill</t>
  </si>
  <si>
    <t>HDB Resale</t>
  </si>
  <si>
    <t>Cumulative  Rent Paid</t>
  </si>
  <si>
    <t>Age</t>
  </si>
  <si>
    <t>n/a</t>
  </si>
  <si>
    <t>Price  Change (Period 1) pa</t>
  </si>
  <si>
    <t>Price  Change (Period 1) Per Year</t>
  </si>
  <si>
    <t>Price  Change (Period 2) pa</t>
  </si>
  <si>
    <t>Price  Change (Period 3) pa</t>
  </si>
  <si>
    <t>No. of periods</t>
  </si>
  <si>
    <t>Years in interval</t>
  </si>
</sst>
</file>

<file path=xl/styles.xml><?xml version="1.0" encoding="utf-8"?>
<styleSheet xmlns="http://schemas.openxmlformats.org/spreadsheetml/2006/main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2"/>
      <color indexed="9"/>
      <name val="Tahoma"/>
      <family val="2"/>
    </font>
    <font>
      <sz val="10"/>
      <color indexed="12"/>
      <name val="Tahoma"/>
      <family val="2"/>
    </font>
    <font>
      <b/>
      <sz val="12"/>
      <name val="Tahoma"/>
      <family val="2"/>
    </font>
    <font>
      <sz val="8"/>
      <name val="Arial"/>
      <family val="2"/>
    </font>
    <font>
      <u/>
      <sz val="10"/>
      <color indexed="12"/>
      <name val="Verdana"/>
      <family val="2"/>
    </font>
    <font>
      <b/>
      <sz val="18"/>
      <color theme="0"/>
      <name val="Aria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4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164" fontId="0" fillId="2" borderId="0" xfId="1" applyNumberFormat="1" applyFont="1" applyFill="1"/>
    <xf numFmtId="0" fontId="5" fillId="0" borderId="0" xfId="2" applyFont="1"/>
    <xf numFmtId="0" fontId="5" fillId="3" borderId="0" xfId="2" applyFont="1" applyFill="1"/>
    <xf numFmtId="4" fontId="6" fillId="0" borderId="0" xfId="2" applyNumberFormat="1" applyFont="1" applyAlignment="1">
      <alignment horizontal="right"/>
    </xf>
    <xf numFmtId="0" fontId="6" fillId="0" borderId="0" xfId="2" applyFont="1" applyAlignment="1">
      <alignment horizontal="center"/>
    </xf>
    <xf numFmtId="0" fontId="6" fillId="0" borderId="0" xfId="2" applyFont="1" applyBorder="1" applyAlignment="1">
      <alignment horizontal="center"/>
    </xf>
    <xf numFmtId="7" fontId="5" fillId="0" borderId="0" xfId="2" applyNumberFormat="1" applyFont="1"/>
    <xf numFmtId="4" fontId="6" fillId="0" borderId="1" xfId="2" applyNumberFormat="1" applyFont="1" applyBorder="1" applyAlignment="1">
      <alignment horizontal="right"/>
    </xf>
    <xf numFmtId="0" fontId="6" fillId="0" borderId="1" xfId="2" applyFont="1" applyBorder="1" applyAlignment="1">
      <alignment horizontal="center"/>
    </xf>
    <xf numFmtId="43" fontId="5" fillId="0" borderId="0" xfId="2" applyNumberFormat="1" applyFont="1"/>
    <xf numFmtId="7" fontId="6" fillId="4" borderId="0" xfId="2" applyNumberFormat="1" applyFont="1" applyFill="1" applyProtection="1"/>
    <xf numFmtId="0" fontId="6" fillId="4" borderId="0" xfId="2" applyFont="1" applyFill="1" applyAlignment="1">
      <alignment horizontal="center"/>
    </xf>
    <xf numFmtId="0" fontId="7" fillId="5" borderId="2" xfId="2" applyFont="1" applyFill="1" applyBorder="1" applyAlignment="1">
      <alignment horizontal="right" wrapText="1"/>
    </xf>
    <xf numFmtId="0" fontId="7" fillId="5" borderId="2" xfId="2" applyFont="1" applyFill="1" applyBorder="1" applyAlignment="1">
      <alignment horizontal="center"/>
    </xf>
    <xf numFmtId="0" fontId="5" fillId="0" borderId="0" xfId="2" applyFont="1" applyAlignment="1"/>
    <xf numFmtId="0" fontId="7" fillId="5" borderId="2" xfId="2" applyFont="1" applyFill="1" applyBorder="1" applyAlignment="1">
      <alignment horizontal="right"/>
    </xf>
    <xf numFmtId="10" fontId="5" fillId="0" borderId="0" xfId="3" applyNumberFormat="1" applyFont="1"/>
    <xf numFmtId="0" fontId="7" fillId="0" borderId="0" xfId="2" applyFont="1"/>
    <xf numFmtId="0" fontId="9" fillId="0" borderId="0" xfId="2" applyFont="1"/>
    <xf numFmtId="8" fontId="5" fillId="4" borderId="0" xfId="2" applyNumberFormat="1" applyFont="1" applyFill="1" applyAlignment="1" applyProtection="1">
      <alignment shrinkToFit="1"/>
    </xf>
    <xf numFmtId="0" fontId="5" fillId="0" borderId="0" xfId="2" applyFont="1" applyFill="1" applyBorder="1" applyAlignment="1">
      <alignment horizontal="right" indent="1"/>
    </xf>
    <xf numFmtId="0" fontId="5" fillId="4" borderId="0" xfId="3" applyNumberFormat="1" applyFont="1" applyFill="1" applyAlignment="1">
      <alignment horizontal="right" shrinkToFit="1"/>
    </xf>
    <xf numFmtId="0" fontId="5" fillId="0" borderId="0" xfId="2" applyFont="1" applyAlignment="1">
      <alignment horizontal="right" indent="1"/>
    </xf>
    <xf numFmtId="0" fontId="5" fillId="5" borderId="0" xfId="2" applyFont="1" applyFill="1"/>
    <xf numFmtId="0" fontId="7" fillId="5" borderId="0" xfId="2" applyFont="1" applyFill="1" applyAlignment="1">
      <alignment horizontal="left" indent="1"/>
    </xf>
    <xf numFmtId="0" fontId="5" fillId="0" borderId="3" xfId="2" applyFont="1" applyFill="1" applyBorder="1"/>
    <xf numFmtId="10" fontId="5" fillId="0" borderId="3" xfId="3" applyNumberFormat="1" applyFont="1" applyFill="1" applyBorder="1"/>
    <xf numFmtId="0" fontId="10" fillId="0" borderId="0" xfId="2" applyFont="1"/>
    <xf numFmtId="165" fontId="5" fillId="0" borderId="3" xfId="4" applyNumberFormat="1" applyFont="1" applyFill="1" applyBorder="1"/>
    <xf numFmtId="0" fontId="11" fillId="0" borderId="0" xfId="2" applyFont="1"/>
    <xf numFmtId="0" fontId="12" fillId="0" borderId="0" xfId="2" applyFont="1" applyFill="1" applyBorder="1" applyAlignment="1">
      <alignment horizontal="right" vertical="center"/>
    </xf>
    <xf numFmtId="0" fontId="13" fillId="0" borderId="0" xfId="5" applyAlignment="1" applyProtection="1">
      <alignment horizontal="left" vertical="center"/>
    </xf>
    <xf numFmtId="0" fontId="5" fillId="6" borderId="0" xfId="2" applyFont="1" applyFill="1"/>
    <xf numFmtId="0" fontId="14" fillId="6" borderId="0" xfId="2" applyFont="1" applyFill="1" applyAlignment="1">
      <alignment vertical="center"/>
    </xf>
    <xf numFmtId="10" fontId="0" fillId="2" borderId="0" xfId="0" applyNumberFormat="1" applyFill="1"/>
    <xf numFmtId="0" fontId="15" fillId="0" borderId="0" xfId="0" applyFont="1"/>
    <xf numFmtId="164" fontId="0" fillId="0" borderId="0" xfId="0" applyNumberFormat="1" applyBorder="1"/>
    <xf numFmtId="164" fontId="0" fillId="0" borderId="4" xfId="0" applyNumberFormat="1" applyBorder="1"/>
    <xf numFmtId="9" fontId="0" fillId="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5" xfId="0" applyBorder="1"/>
    <xf numFmtId="0" fontId="0" fillId="0" borderId="0" xfId="0" applyFill="1"/>
    <xf numFmtId="10" fontId="0" fillId="2" borderId="0" xfId="6" applyNumberFormat="1" applyFont="1" applyFill="1"/>
  </cellXfs>
  <cellStyles count="7">
    <cellStyle name="Comma" xfId="1" builtinId="3"/>
    <cellStyle name="Currency 2" xfId="4"/>
    <cellStyle name="Hyperlink 2" xfId="5"/>
    <cellStyle name="Normal" xfId="0" builtinId="0"/>
    <cellStyle name="Normal 2" xfId="2"/>
    <cellStyle name="Percent" xfId="6" builtinId="5"/>
    <cellStyle name="Percent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377959</xdr:colOff>
      <xdr:row>0</xdr:row>
      <xdr:rowOff>28575</xdr:rowOff>
    </xdr:from>
    <xdr:to>
      <xdr:col>9</xdr:col>
      <xdr:colOff>854313</xdr:colOff>
      <xdr:row>0</xdr:row>
      <xdr:rowOff>352451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254759" y="28575"/>
          <a:ext cx="838304" cy="133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Articles/amortization-formula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6"/>
  <sheetViews>
    <sheetView tabSelected="1" topLeftCell="H8" workbookViewId="0">
      <selection activeCell="Q25" sqref="Q25"/>
    </sheetView>
  </sheetViews>
  <sheetFormatPr defaultRowHeight="15"/>
  <cols>
    <col min="3" max="3" width="13.140625" bestFit="1" customWidth="1"/>
    <col min="4" max="4" width="10.5703125" bestFit="1" customWidth="1"/>
    <col min="5" max="5" width="11.5703125" bestFit="1" customWidth="1"/>
    <col min="6" max="6" width="2.42578125" customWidth="1"/>
    <col min="7" max="7" width="37.5703125" bestFit="1" customWidth="1"/>
    <col min="8" max="8" width="12.28515625" customWidth="1"/>
    <col min="9" max="9" width="10.140625" customWidth="1"/>
    <col min="10" max="10" width="28.140625" customWidth="1"/>
    <col min="11" max="11" width="14.7109375" customWidth="1"/>
    <col min="12" max="12" width="2.7109375" customWidth="1"/>
    <col min="13" max="13" width="28.140625" customWidth="1"/>
    <col min="14" max="14" width="14.7109375" customWidth="1"/>
    <col min="15" max="15" width="2.7109375" customWidth="1"/>
    <col min="16" max="16" width="28.140625" customWidth="1"/>
    <col min="17" max="17" width="14.7109375" customWidth="1"/>
  </cols>
  <sheetData>
    <row r="1" spans="1:20">
      <c r="C1" t="s">
        <v>45</v>
      </c>
      <c r="D1" t="s">
        <v>44</v>
      </c>
    </row>
    <row r="2" spans="1:20">
      <c r="C2">
        <v>3.76</v>
      </c>
      <c r="D2">
        <v>3.91</v>
      </c>
    </row>
    <row r="5" spans="1:20">
      <c r="G5" s="51" t="s">
        <v>48</v>
      </c>
      <c r="H5" s="51" t="s">
        <v>50</v>
      </c>
    </row>
    <row r="6" spans="1:20">
      <c r="C6" t="s">
        <v>1</v>
      </c>
      <c r="D6" s="8">
        <v>3.9100000000000003E-2</v>
      </c>
      <c r="G6" s="51" t="s">
        <v>49</v>
      </c>
      <c r="H6" s="51" t="s">
        <v>51</v>
      </c>
    </row>
    <row r="7" spans="1:20" ht="30">
      <c r="A7" t="s">
        <v>53</v>
      </c>
      <c r="B7" t="s">
        <v>0</v>
      </c>
      <c r="C7" t="s">
        <v>42</v>
      </c>
      <c r="D7" t="s">
        <v>43</v>
      </c>
      <c r="E7" s="50" t="s">
        <v>52</v>
      </c>
      <c r="G7" t="s">
        <v>19</v>
      </c>
      <c r="H7" s="5">
        <v>3.8399999999999997E-2</v>
      </c>
    </row>
    <row r="8" spans="1:20">
      <c r="A8" s="7">
        <v>33</v>
      </c>
      <c r="B8">
        <v>1</v>
      </c>
      <c r="C8" s="9">
        <v>2700</v>
      </c>
      <c r="D8" s="1">
        <f>C8*12</f>
        <v>32400</v>
      </c>
      <c r="E8" s="1">
        <f>D8</f>
        <v>32400</v>
      </c>
      <c r="G8" t="s">
        <v>2</v>
      </c>
      <c r="H8" s="9">
        <v>800000</v>
      </c>
    </row>
    <row r="9" spans="1:20">
      <c r="A9">
        <f>A8+1</f>
        <v>34</v>
      </c>
      <c r="B9">
        <v>2</v>
      </c>
      <c r="C9" s="1">
        <f>C8*(1+$D$6)</f>
        <v>2805.5699999999997</v>
      </c>
      <c r="D9" s="1">
        <f t="shared" ref="D9:D40" si="0">C9*12</f>
        <v>33666.839999999997</v>
      </c>
      <c r="E9" s="1">
        <f>E8+D9</f>
        <v>66066.84</v>
      </c>
      <c r="F9" s="3"/>
      <c r="H9" s="1"/>
      <c r="J9" t="s">
        <v>60</v>
      </c>
      <c r="K9">
        <v>1</v>
      </c>
      <c r="M9" t="s">
        <v>59</v>
      </c>
      <c r="N9">
        <v>2</v>
      </c>
      <c r="P9" t="s">
        <v>59</v>
      </c>
      <c r="Q9">
        <v>3</v>
      </c>
    </row>
    <row r="10" spans="1:20">
      <c r="A10">
        <f t="shared" ref="A10:A40" si="1">A9+1</f>
        <v>35</v>
      </c>
      <c r="B10">
        <v>3</v>
      </c>
      <c r="C10" s="1">
        <f t="shared" ref="C10:C25" si="2">C9*(1+$D$6)</f>
        <v>2915.2677869999993</v>
      </c>
      <c r="D10" s="1">
        <f t="shared" si="0"/>
        <v>34983.213443999994</v>
      </c>
      <c r="E10" s="1">
        <f t="shared" ref="E10:E25" si="3">E9+D10</f>
        <v>101050.05344399999</v>
      </c>
      <c r="F10" s="3"/>
    </row>
    <row r="11" spans="1:20">
      <c r="A11">
        <f t="shared" si="1"/>
        <v>36</v>
      </c>
      <c r="B11">
        <v>4</v>
      </c>
      <c r="C11" s="1">
        <f t="shared" si="2"/>
        <v>3029.2547574716991</v>
      </c>
      <c r="D11" s="1">
        <f t="shared" si="0"/>
        <v>36351.057089660389</v>
      </c>
      <c r="E11" s="1">
        <f t="shared" si="3"/>
        <v>137401.11053366039</v>
      </c>
      <c r="F11" s="3"/>
      <c r="J11" s="49" t="str">
        <f>K13&amp;" Year Horizon"</f>
        <v>5 Year Horizon</v>
      </c>
      <c r="K11" s="49"/>
      <c r="L11" s="6"/>
      <c r="M11" s="49" t="str">
        <f>N13&amp;" Year Horizon"</f>
        <v>10 Year Horizon</v>
      </c>
      <c r="N11" s="49"/>
      <c r="O11" s="6"/>
      <c r="P11" s="49" t="str">
        <f>Q13&amp;" Year Horizon"</f>
        <v>15 Year Horizon</v>
      </c>
      <c r="Q11" s="49"/>
    </row>
    <row r="12" spans="1:20">
      <c r="A12">
        <f t="shared" si="1"/>
        <v>37</v>
      </c>
      <c r="B12">
        <v>5</v>
      </c>
      <c r="C12" s="1">
        <f t="shared" si="2"/>
        <v>3147.6986184888424</v>
      </c>
      <c r="D12" s="1">
        <f t="shared" si="0"/>
        <v>37772.383421866107</v>
      </c>
      <c r="E12" s="1">
        <f t="shared" si="3"/>
        <v>175173.4939555265</v>
      </c>
      <c r="F12" s="3"/>
      <c r="G12" s="6" t="s">
        <v>3</v>
      </c>
      <c r="J12" s="6" t="s">
        <v>14</v>
      </c>
      <c r="M12" s="6" t="s">
        <v>14</v>
      </c>
      <c r="P12" s="6" t="s">
        <v>14</v>
      </c>
    </row>
    <row r="13" spans="1:20">
      <c r="A13">
        <f t="shared" si="1"/>
        <v>38</v>
      </c>
      <c r="B13">
        <v>6</v>
      </c>
      <c r="C13" s="1">
        <f t="shared" si="2"/>
        <v>3270.7736344717559</v>
      </c>
      <c r="D13" s="1">
        <f t="shared" si="0"/>
        <v>39249.283613661071</v>
      </c>
      <c r="E13" s="1">
        <f t="shared" si="3"/>
        <v>214422.77756918757</v>
      </c>
      <c r="G13" t="s">
        <v>18</v>
      </c>
      <c r="H13" s="8">
        <v>0.8</v>
      </c>
      <c r="J13" t="s">
        <v>13</v>
      </c>
      <c r="K13" s="7">
        <v>5</v>
      </c>
      <c r="M13" t="s">
        <v>13</v>
      </c>
      <c r="N13" s="7">
        <v>10</v>
      </c>
      <c r="P13" t="s">
        <v>13</v>
      </c>
      <c r="Q13" s="7">
        <v>15</v>
      </c>
    </row>
    <row r="14" spans="1:20">
      <c r="A14">
        <f t="shared" si="1"/>
        <v>39</v>
      </c>
      <c r="B14">
        <v>7</v>
      </c>
      <c r="C14" s="1">
        <f t="shared" si="2"/>
        <v>3398.6608835796014</v>
      </c>
      <c r="D14" s="1">
        <f t="shared" si="0"/>
        <v>40783.930602955217</v>
      </c>
      <c r="E14" s="1">
        <f t="shared" si="3"/>
        <v>255206.7081721428</v>
      </c>
      <c r="G14" t="s">
        <v>4</v>
      </c>
      <c r="H14" s="2">
        <f>1-H13</f>
        <v>0.19999999999999996</v>
      </c>
      <c r="J14" t="s">
        <v>55</v>
      </c>
      <c r="K14" s="43">
        <v>1.4999999999999999E-2</v>
      </c>
      <c r="M14" t="s">
        <v>56</v>
      </c>
      <c r="N14" s="43">
        <f>K14</f>
        <v>1.4999999999999999E-2</v>
      </c>
      <c r="P14" t="s">
        <v>55</v>
      </c>
      <c r="Q14" s="43">
        <f>N14</f>
        <v>1.4999999999999999E-2</v>
      </c>
      <c r="S14">
        <v>800000</v>
      </c>
      <c r="T14">
        <f>800000*((1+Q14)^5)</f>
        <v>861827.2031074994</v>
      </c>
    </row>
    <row r="15" spans="1:20">
      <c r="A15">
        <f t="shared" si="1"/>
        <v>40</v>
      </c>
      <c r="B15">
        <v>8</v>
      </c>
      <c r="C15" s="1">
        <f t="shared" si="2"/>
        <v>3531.5485241275637</v>
      </c>
      <c r="D15" s="1">
        <f t="shared" si="0"/>
        <v>42378.582289530765</v>
      </c>
      <c r="E15" s="1">
        <f t="shared" si="3"/>
        <v>297585.29046167358</v>
      </c>
      <c r="G15" s="44" t="s">
        <v>17</v>
      </c>
      <c r="J15" t="s">
        <v>57</v>
      </c>
      <c r="K15" t="s">
        <v>54</v>
      </c>
      <c r="M15" t="s">
        <v>57</v>
      </c>
      <c r="N15" s="53">
        <v>0.02</v>
      </c>
      <c r="P15" t="s">
        <v>57</v>
      </c>
      <c r="Q15" s="53">
        <v>0.02</v>
      </c>
      <c r="T15">
        <f>T14*((1+Q15)^(5))</f>
        <v>951526.87062653748</v>
      </c>
    </row>
    <row r="16" spans="1:20">
      <c r="A16">
        <f t="shared" si="1"/>
        <v>41</v>
      </c>
      <c r="B16">
        <v>9</v>
      </c>
      <c r="C16" s="1">
        <f t="shared" si="2"/>
        <v>3669.632071420951</v>
      </c>
      <c r="D16" s="1">
        <f t="shared" si="0"/>
        <v>44035.584857051414</v>
      </c>
      <c r="E16" s="1">
        <f t="shared" si="3"/>
        <v>341620.87531872501</v>
      </c>
      <c r="G16" t="s">
        <v>8</v>
      </c>
      <c r="H16" s="4">
        <f>I16*H8</f>
        <v>80000</v>
      </c>
      <c r="I16" s="47">
        <v>0.1</v>
      </c>
      <c r="J16" t="s">
        <v>58</v>
      </c>
      <c r="K16" t="s">
        <v>54</v>
      </c>
      <c r="M16" t="s">
        <v>58</v>
      </c>
      <c r="N16" s="52" t="s">
        <v>54</v>
      </c>
      <c r="P16" t="s">
        <v>58</v>
      </c>
      <c r="Q16" s="43">
        <v>2.5000000000000001E-2</v>
      </c>
      <c r="T16">
        <f>T15*((1+Q16)^(Q13/Q9))</f>
        <v>1076565.3162129794</v>
      </c>
    </row>
    <row r="17" spans="1:18">
      <c r="A17">
        <f t="shared" si="1"/>
        <v>42</v>
      </c>
      <c r="B17">
        <v>10</v>
      </c>
      <c r="C17" s="1">
        <f t="shared" si="2"/>
        <v>3813.11468541351</v>
      </c>
      <c r="D17" s="1">
        <f t="shared" si="0"/>
        <v>45757.376224962121</v>
      </c>
      <c r="E17" s="1">
        <f t="shared" si="3"/>
        <v>387378.25154368713</v>
      </c>
      <c r="G17" t="s">
        <v>9</v>
      </c>
      <c r="H17" s="4">
        <f>I17*H8</f>
        <v>80000</v>
      </c>
      <c r="I17" s="48">
        <f>20%-I16</f>
        <v>0.1</v>
      </c>
      <c r="J17" t="s">
        <v>10</v>
      </c>
      <c r="K17" s="4">
        <f>$H$8*((1+K14)^K13)</f>
        <v>861827.2031074994</v>
      </c>
      <c r="M17" t="s">
        <v>10</v>
      </c>
      <c r="N17" s="4">
        <f>$H$8*((1+N14)^(N13/$N$9))*((1+N15)^(N13/$N$9))</f>
        <v>951526.87062653748</v>
      </c>
      <c r="P17" t="s">
        <v>10</v>
      </c>
      <c r="Q17" s="4">
        <f>$H$8*((1+Q14)^(Q13/$Q$9))*((1+Q15)^(Q13/$Q$9))*((1+Q16)^(Q13/$Q$9))</f>
        <v>1076565.3162129794</v>
      </c>
      <c r="R17" s="4"/>
    </row>
    <row r="18" spans="1:18">
      <c r="A18">
        <f t="shared" si="1"/>
        <v>43</v>
      </c>
      <c r="B18">
        <v>11</v>
      </c>
      <c r="C18" s="1">
        <f t="shared" si="2"/>
        <v>3962.2074696131781</v>
      </c>
      <c r="D18" s="1">
        <f t="shared" si="0"/>
        <v>47546.489635358135</v>
      </c>
      <c r="E18" s="1">
        <f t="shared" si="3"/>
        <v>434924.74117904529</v>
      </c>
      <c r="G18" t="s">
        <v>6</v>
      </c>
      <c r="H18" s="4">
        <f>H14*H8</f>
        <v>159999.99999999997</v>
      </c>
      <c r="J18" t="s">
        <v>11</v>
      </c>
      <c r="K18" s="1">
        <f>$H$17*(1.026)^K13</f>
        <v>90955.044540910079</v>
      </c>
      <c r="L18" s="1"/>
      <c r="M18" s="1" t="s">
        <v>11</v>
      </c>
      <c r="N18" s="1">
        <f>$H$17*(1.026)^N13</f>
        <v>103410.25159298669</v>
      </c>
      <c r="O18" s="1"/>
      <c r="P18" s="1" t="s">
        <v>11</v>
      </c>
      <c r="Q18" s="1">
        <f>$H$17*(1.026)^Q13</f>
        <v>117571.05049533526</v>
      </c>
    </row>
    <row r="19" spans="1:18">
      <c r="A19">
        <f t="shared" si="1"/>
        <v>44</v>
      </c>
      <c r="B19">
        <v>12</v>
      </c>
      <c r="C19" s="1">
        <f t="shared" si="2"/>
        <v>4117.129781675053</v>
      </c>
      <c r="D19" s="1">
        <f t="shared" si="0"/>
        <v>49405.557380100639</v>
      </c>
      <c r="E19" s="1">
        <f t="shared" si="3"/>
        <v>484330.29855914594</v>
      </c>
      <c r="G19" t="s">
        <v>5</v>
      </c>
      <c r="H19" s="4">
        <f>H8-H18</f>
        <v>640000</v>
      </c>
      <c r="J19" t="s">
        <v>12</v>
      </c>
      <c r="K19" s="1">
        <f>VLOOKUP(K13*12,Amortization!$A$21:$E$380,5,FALSE)</f>
        <v>538487.16072009702</v>
      </c>
      <c r="L19" s="1"/>
      <c r="M19" s="1" t="s">
        <v>12</v>
      </c>
      <c r="N19" s="1">
        <f>VLOOKUP(N13*12,Amortization!$A$21:$E$380,5,FALSE)</f>
        <v>425182.01592734223</v>
      </c>
      <c r="O19" s="1"/>
      <c r="P19" s="1" t="s">
        <v>12</v>
      </c>
      <c r="Q19" s="1">
        <f>VLOOKUP(Q13*12,Amortization!$A$21:$E$380,5,FALSE)</f>
        <v>298714.70472241612</v>
      </c>
    </row>
    <row r="20" spans="1:18">
      <c r="A20">
        <f t="shared" si="1"/>
        <v>45</v>
      </c>
      <c r="B20">
        <v>13</v>
      </c>
      <c r="C20" s="1">
        <f t="shared" si="2"/>
        <v>4278.1095561385473</v>
      </c>
      <c r="D20" s="1">
        <f t="shared" si="0"/>
        <v>51337.314673662564</v>
      </c>
      <c r="E20" s="1">
        <f t="shared" si="3"/>
        <v>535667.61323280854</v>
      </c>
      <c r="G20" t="s">
        <v>7</v>
      </c>
      <c r="H20" s="43">
        <v>2.1999999999999999E-2</v>
      </c>
      <c r="J20" t="s">
        <v>40</v>
      </c>
      <c r="K20">
        <v>50000</v>
      </c>
      <c r="M20" t="s">
        <v>40</v>
      </c>
      <c r="N20" s="1">
        <v>50000</v>
      </c>
      <c r="P20" t="s">
        <v>40</v>
      </c>
      <c r="Q20" s="1">
        <v>50000</v>
      </c>
    </row>
    <row r="21" spans="1:18">
      <c r="A21">
        <f t="shared" si="1"/>
        <v>46</v>
      </c>
      <c r="B21">
        <v>14</v>
      </c>
      <c r="C21" s="1">
        <f t="shared" si="2"/>
        <v>4445.3836397835639</v>
      </c>
      <c r="D21" s="1">
        <f t="shared" si="0"/>
        <v>53344.603677402767</v>
      </c>
      <c r="E21" s="1">
        <f t="shared" si="3"/>
        <v>589012.21691021125</v>
      </c>
      <c r="G21" t="s">
        <v>39</v>
      </c>
      <c r="H21" s="7">
        <v>25</v>
      </c>
      <c r="J21" t="str">
        <f>"Net Proceeds in Year "&amp;K13</f>
        <v>Net Proceeds in Year 5</v>
      </c>
      <c r="K21" s="45">
        <f>K17-SUM(K18:K20)</f>
        <v>182384.99784649233</v>
      </c>
      <c r="M21" t="str">
        <f>"Net Proceeds in Year "&amp;N13</f>
        <v>Net Proceeds in Year 10</v>
      </c>
      <c r="N21" s="45">
        <f>N17-SUM(N18:N20)</f>
        <v>372934.60310620849</v>
      </c>
      <c r="P21" t="str">
        <f>"Net Proceeds in Year "&amp;Q13</f>
        <v>Net Proceeds in Year 15</v>
      </c>
      <c r="Q21" s="45">
        <f>Q17-SUM(Q18:Q20)</f>
        <v>610279.56099522801</v>
      </c>
    </row>
    <row r="22" spans="1:18" ht="15.75" thickBot="1">
      <c r="A22">
        <f t="shared" si="1"/>
        <v>47</v>
      </c>
      <c r="B22">
        <v>15</v>
      </c>
      <c r="C22" s="1">
        <f t="shared" si="2"/>
        <v>4619.1981400991008</v>
      </c>
      <c r="D22" s="1">
        <f t="shared" si="0"/>
        <v>55430.377681189209</v>
      </c>
      <c r="E22" s="1">
        <f t="shared" si="3"/>
        <v>644442.59459140047</v>
      </c>
      <c r="J22" t="s">
        <v>41</v>
      </c>
      <c r="K22" s="46">
        <f>K21-(VLOOKUP(K13,Amortization!$G$20:$J$50,2,FALSE)+VLOOKUP(K13,Amortization!$G$20:$J$50,3,FALSE))</f>
        <v>15860.095212480985</v>
      </c>
      <c r="M22" t="s">
        <v>41</v>
      </c>
      <c r="N22" s="46">
        <f>N21-(VLOOKUP(N13,Amortization!$G$20:$J$50,2,FALSE)+VLOOKUP(N13,Amortization!$G$20:$J$50,3,FALSE))</f>
        <v>39884.797838185856</v>
      </c>
      <c r="P22" t="s">
        <v>41</v>
      </c>
      <c r="Q22" s="46">
        <f>Q21-(VLOOKUP(Q13,Amortization!$G$20:$J$50,2,FALSE)+VLOOKUP(Q13,Amortization!$G$20:$J$50,3,FALSE))</f>
        <v>110704.85309319408</v>
      </c>
    </row>
    <row r="23" spans="1:18">
      <c r="A23">
        <f t="shared" si="1"/>
        <v>48</v>
      </c>
      <c r="B23">
        <v>16</v>
      </c>
      <c r="C23" s="1">
        <f t="shared" si="2"/>
        <v>4799.8087873769755</v>
      </c>
      <c r="D23" s="1">
        <f t="shared" si="0"/>
        <v>57597.705448523702</v>
      </c>
      <c r="E23" s="1">
        <f t="shared" si="3"/>
        <v>702040.30003992422</v>
      </c>
    </row>
    <row r="24" spans="1:18">
      <c r="A24">
        <f t="shared" si="1"/>
        <v>49</v>
      </c>
      <c r="B24">
        <v>17</v>
      </c>
      <c r="C24" s="1">
        <f t="shared" si="2"/>
        <v>4987.4813109634151</v>
      </c>
      <c r="D24" s="1">
        <f t="shared" si="0"/>
        <v>59849.775731560978</v>
      </c>
      <c r="E24" s="1">
        <f t="shared" si="3"/>
        <v>761890.07577148522</v>
      </c>
      <c r="J24" s="6" t="s">
        <v>15</v>
      </c>
      <c r="M24" s="6" t="s">
        <v>15</v>
      </c>
      <c r="P24" s="6" t="s">
        <v>15</v>
      </c>
    </row>
    <row r="25" spans="1:18">
      <c r="A25">
        <f t="shared" si="1"/>
        <v>50</v>
      </c>
      <c r="B25">
        <v>18</v>
      </c>
      <c r="C25" s="1">
        <f t="shared" si="2"/>
        <v>5182.491830222084</v>
      </c>
      <c r="D25" s="1">
        <f t="shared" si="0"/>
        <v>62189.901962665012</v>
      </c>
      <c r="E25" s="1">
        <f t="shared" si="3"/>
        <v>824079.97773415025</v>
      </c>
      <c r="J25" t="s">
        <v>13</v>
      </c>
      <c r="K25">
        <f>K13</f>
        <v>5</v>
      </c>
      <c r="M25" t="s">
        <v>13</v>
      </c>
      <c r="N25">
        <f>N13</f>
        <v>10</v>
      </c>
      <c r="P25" t="s">
        <v>13</v>
      </c>
      <c r="Q25">
        <f>Q13</f>
        <v>15</v>
      </c>
    </row>
    <row r="26" spans="1:18">
      <c r="A26">
        <f t="shared" si="1"/>
        <v>51</v>
      </c>
      <c r="B26">
        <v>19</v>
      </c>
      <c r="C26" s="1">
        <f t="shared" ref="C26:C40" si="4">C25*(1+$D$6)</f>
        <v>5385.1272607837673</v>
      </c>
      <c r="D26" s="1">
        <f t="shared" si="0"/>
        <v>64621.527129405207</v>
      </c>
      <c r="E26" s="1">
        <f t="shared" ref="E26:E40" si="5">E25+D26</f>
        <v>888701.50486355543</v>
      </c>
      <c r="J26" t="s">
        <v>55</v>
      </c>
      <c r="K26" s="43">
        <v>3.8399999999999997E-2</v>
      </c>
      <c r="M26" t="s">
        <v>55</v>
      </c>
      <c r="N26" s="43">
        <f>K26</f>
        <v>3.8399999999999997E-2</v>
      </c>
      <c r="P26" t="s">
        <v>55</v>
      </c>
      <c r="Q26" s="43">
        <v>3.8399999999999997E-2</v>
      </c>
    </row>
    <row r="27" spans="1:18">
      <c r="A27">
        <f t="shared" si="1"/>
        <v>52</v>
      </c>
      <c r="B27">
        <v>20</v>
      </c>
      <c r="C27" s="1">
        <f t="shared" si="4"/>
        <v>5595.6857366804124</v>
      </c>
      <c r="D27" s="1">
        <f t="shared" si="0"/>
        <v>67148.228840164957</v>
      </c>
      <c r="E27" s="1">
        <f t="shared" si="5"/>
        <v>955849.73370372038</v>
      </c>
      <c r="J27" t="s">
        <v>57</v>
      </c>
      <c r="K27" t="s">
        <v>54</v>
      </c>
      <c r="M27" t="s">
        <v>57</v>
      </c>
      <c r="N27" s="43">
        <v>2.8000000000000001E-2</v>
      </c>
      <c r="P27" t="s">
        <v>57</v>
      </c>
      <c r="Q27" s="43">
        <v>2.8000000000000001E-2</v>
      </c>
    </row>
    <row r="28" spans="1:18">
      <c r="A28">
        <f t="shared" si="1"/>
        <v>53</v>
      </c>
      <c r="B28">
        <v>21</v>
      </c>
      <c r="C28" s="1">
        <f t="shared" si="4"/>
        <v>5814.477048984616</v>
      </c>
      <c r="D28" s="1">
        <f t="shared" si="0"/>
        <v>69773.724587815392</v>
      </c>
      <c r="E28" s="1">
        <f t="shared" si="5"/>
        <v>1025623.4582915357</v>
      </c>
      <c r="J28" t="s">
        <v>58</v>
      </c>
      <c r="K28" t="s">
        <v>54</v>
      </c>
      <c r="M28" t="s">
        <v>58</v>
      </c>
      <c r="N28" s="52" t="s">
        <v>54</v>
      </c>
      <c r="P28" t="s">
        <v>58</v>
      </c>
      <c r="Q28" s="43">
        <v>0.02</v>
      </c>
    </row>
    <row r="29" spans="1:18">
      <c r="A29">
        <f t="shared" si="1"/>
        <v>54</v>
      </c>
      <c r="B29">
        <v>22</v>
      </c>
      <c r="C29" s="1">
        <f t="shared" si="4"/>
        <v>6041.8231015999136</v>
      </c>
      <c r="D29" s="1">
        <f t="shared" si="0"/>
        <v>72501.87721919897</v>
      </c>
      <c r="E29" s="1">
        <f t="shared" si="5"/>
        <v>1098125.3355107347</v>
      </c>
      <c r="J29" t="s">
        <v>10</v>
      </c>
      <c r="K29" s="4">
        <f>$H$8*((1+K26)^K25)</f>
        <v>965858.2289361055</v>
      </c>
      <c r="M29" t="s">
        <v>10</v>
      </c>
      <c r="N29" s="4">
        <f>$H$8*((1+N26)^(N25/$N$9))*((1+N27)^(N25/$N$9))</f>
        <v>1108865.7196759887</v>
      </c>
      <c r="P29" t="s">
        <v>10</v>
      </c>
      <c r="Q29" s="4">
        <f>$H$8*((1+Q26)^(Q25/$Q$9))*((1+Q27)^(Q25/$Q$9))*((1+Q28)^(Q25/$Q$9))</f>
        <v>1224277.3544208116</v>
      </c>
    </row>
    <row r="30" spans="1:18">
      <c r="A30">
        <f t="shared" si="1"/>
        <v>55</v>
      </c>
      <c r="B30">
        <v>23</v>
      </c>
      <c r="C30" s="1">
        <f t="shared" si="4"/>
        <v>6278.05838487247</v>
      </c>
      <c r="D30" s="1">
        <f t="shared" si="0"/>
        <v>75336.700618469637</v>
      </c>
      <c r="E30" s="1">
        <f t="shared" si="5"/>
        <v>1173462.0361292043</v>
      </c>
      <c r="J30" t="s">
        <v>11</v>
      </c>
      <c r="K30" s="1">
        <f>$H$17*(1.026)^K25</f>
        <v>90955.044540910079</v>
      </c>
      <c r="L30" s="1"/>
      <c r="M30" s="1" t="s">
        <v>11</v>
      </c>
      <c r="N30" s="1">
        <f>$H$17*(1.026)^N25</f>
        <v>103410.25159298669</v>
      </c>
      <c r="O30" s="1"/>
      <c r="P30" s="1" t="s">
        <v>11</v>
      </c>
      <c r="Q30" s="1">
        <f>$H$17*(1.026)^Q25</f>
        <v>117571.05049533526</v>
      </c>
    </row>
    <row r="31" spans="1:18">
      <c r="A31">
        <f t="shared" si="1"/>
        <v>56</v>
      </c>
      <c r="B31">
        <v>24</v>
      </c>
      <c r="C31" s="1">
        <f t="shared" si="4"/>
        <v>6523.5304677209833</v>
      </c>
      <c r="D31" s="1">
        <f t="shared" si="0"/>
        <v>78282.365612651804</v>
      </c>
      <c r="E31" s="1">
        <f t="shared" si="5"/>
        <v>1251744.4017418562</v>
      </c>
      <c r="G31" s="3"/>
      <c r="J31" t="s">
        <v>12</v>
      </c>
      <c r="K31" s="1">
        <f>VLOOKUP(K25*12,Amortization!$A$21:$E$380,5,FALSE)</f>
        <v>538487.16072009702</v>
      </c>
      <c r="L31" s="1"/>
      <c r="M31" s="1" t="s">
        <v>12</v>
      </c>
      <c r="N31" s="1">
        <f>VLOOKUP(N25*12,Amortization!$A$21:$E$380,5,FALSE)</f>
        <v>425182.01592734223</v>
      </c>
      <c r="O31" s="1"/>
      <c r="P31" s="1" t="s">
        <v>12</v>
      </c>
      <c r="Q31" s="1">
        <f>VLOOKUP(Q25*12,Amortization!$A$21:$E$380,5,FALSE)</f>
        <v>298714.70472241612</v>
      </c>
    </row>
    <row r="32" spans="1:18">
      <c r="A32">
        <f t="shared" si="1"/>
        <v>57</v>
      </c>
      <c r="B32">
        <v>25</v>
      </c>
      <c r="C32" s="1">
        <f t="shared" si="4"/>
        <v>6778.6005090088729</v>
      </c>
      <c r="D32" s="1">
        <f t="shared" si="0"/>
        <v>81343.206108106475</v>
      </c>
      <c r="E32" s="1">
        <f t="shared" si="5"/>
        <v>1333087.6078499628</v>
      </c>
      <c r="J32" t="s">
        <v>40</v>
      </c>
      <c r="K32" s="1">
        <v>50000</v>
      </c>
      <c r="M32" t="s">
        <v>40</v>
      </c>
      <c r="N32" s="1">
        <v>50000</v>
      </c>
      <c r="P32" t="s">
        <v>40</v>
      </c>
      <c r="Q32" s="1">
        <v>50000</v>
      </c>
    </row>
    <row r="33" spans="1:17">
      <c r="A33">
        <f t="shared" si="1"/>
        <v>58</v>
      </c>
      <c r="B33">
        <v>26</v>
      </c>
      <c r="C33" s="1">
        <f t="shared" si="4"/>
        <v>7043.6437889111194</v>
      </c>
      <c r="D33" s="1">
        <f t="shared" si="0"/>
        <v>84523.725466933436</v>
      </c>
      <c r="E33" s="1">
        <f t="shared" si="5"/>
        <v>1417611.3333168961</v>
      </c>
      <c r="J33" t="str">
        <f>"Net Proceeds in Year "&amp;K25</f>
        <v>Net Proceeds in Year 5</v>
      </c>
      <c r="K33" s="45">
        <f>K29-SUM(K30:K32)</f>
        <v>286416.02367509843</v>
      </c>
      <c r="M33" t="str">
        <f>"Net Proceeds in Year "&amp;N25</f>
        <v>Net Proceeds in Year 10</v>
      </c>
      <c r="N33" s="45">
        <f>N29-SUM(N30:N32)</f>
        <v>530273.45215565967</v>
      </c>
      <c r="P33" t="str">
        <f>"Net Proceeds in Year "&amp;Q25</f>
        <v>Net Proceeds in Year 15</v>
      </c>
      <c r="Q33" s="45">
        <f>Q29-SUM(Q30:Q32)</f>
        <v>757991.59920306026</v>
      </c>
    </row>
    <row r="34" spans="1:17" ht="15.75" thickBot="1">
      <c r="A34">
        <f t="shared" si="1"/>
        <v>59</v>
      </c>
      <c r="B34">
        <v>27</v>
      </c>
      <c r="C34" s="1">
        <f t="shared" si="4"/>
        <v>7319.0502610575431</v>
      </c>
      <c r="D34" s="1">
        <f t="shared" si="0"/>
        <v>87828.603132690521</v>
      </c>
      <c r="E34" s="1">
        <f t="shared" si="5"/>
        <v>1505439.9364495866</v>
      </c>
      <c r="G34" s="3"/>
      <c r="J34" t="s">
        <v>41</v>
      </c>
      <c r="K34" s="46">
        <f>K33-(VLOOKUP(K25,Amortization!$G$20:$J$50,2,FALSE)+VLOOKUP(K25,Amortization!$G$20:$J$50,3,FALSE))</f>
        <v>119891.12104108708</v>
      </c>
      <c r="M34" t="s">
        <v>41</v>
      </c>
      <c r="N34" s="46">
        <f>N33-(VLOOKUP(N25,Amortization!$G$20:$J$50,2,FALSE)+VLOOKUP(N25,Amortization!$G$20:$J$50,3,FALSE))</f>
        <v>197223.64688763703</v>
      </c>
      <c r="P34" t="s">
        <v>41</v>
      </c>
      <c r="Q34" s="46">
        <f>Q33-(VLOOKUP(Q25,Amortization!$G$20:$J$50,2,FALSE)+VLOOKUP(Q25,Amortization!$G$20:$J$50,3,FALSE))</f>
        <v>258416.89130102633</v>
      </c>
    </row>
    <row r="35" spans="1:17">
      <c r="A35">
        <f t="shared" si="1"/>
        <v>60</v>
      </c>
      <c r="B35">
        <v>28</v>
      </c>
      <c r="C35" s="1">
        <f t="shared" si="4"/>
        <v>7605.2251262648924</v>
      </c>
      <c r="D35" s="1">
        <f t="shared" si="0"/>
        <v>91262.701515178705</v>
      </c>
      <c r="E35" s="1">
        <f t="shared" si="5"/>
        <v>1596702.6379647653</v>
      </c>
    </row>
    <row r="36" spans="1:17">
      <c r="A36">
        <f t="shared" si="1"/>
        <v>61</v>
      </c>
      <c r="B36">
        <v>29</v>
      </c>
      <c r="C36" s="1">
        <f t="shared" si="4"/>
        <v>7902.5894287018491</v>
      </c>
      <c r="D36" s="1">
        <f t="shared" si="0"/>
        <v>94831.073144422189</v>
      </c>
      <c r="E36" s="1">
        <f t="shared" si="5"/>
        <v>1691533.7111091875</v>
      </c>
      <c r="J36" s="6" t="s">
        <v>16</v>
      </c>
      <c r="M36" s="6" t="s">
        <v>16</v>
      </c>
      <c r="P36" s="6" t="s">
        <v>16</v>
      </c>
    </row>
    <row r="37" spans="1:17">
      <c r="A37">
        <f t="shared" si="1"/>
        <v>62</v>
      </c>
      <c r="B37">
        <v>30</v>
      </c>
      <c r="C37" s="1">
        <f t="shared" si="4"/>
        <v>8211.58067536409</v>
      </c>
      <c r="D37" s="1">
        <f t="shared" si="0"/>
        <v>98538.96810436908</v>
      </c>
      <c r="E37" s="1">
        <f t="shared" si="5"/>
        <v>1790072.6792135565</v>
      </c>
      <c r="J37" t="s">
        <v>13</v>
      </c>
      <c r="K37">
        <f>K25</f>
        <v>5</v>
      </c>
      <c r="M37" t="s">
        <v>13</v>
      </c>
      <c r="N37">
        <f>N25</f>
        <v>10</v>
      </c>
      <c r="P37" t="s">
        <v>13</v>
      </c>
      <c r="Q37">
        <f>Q25</f>
        <v>15</v>
      </c>
    </row>
    <row r="38" spans="1:17">
      <c r="A38">
        <f t="shared" si="1"/>
        <v>63</v>
      </c>
      <c r="B38">
        <v>31</v>
      </c>
      <c r="C38" s="1">
        <f t="shared" si="4"/>
        <v>8532.6534797708246</v>
      </c>
      <c r="D38" s="1">
        <f t="shared" si="0"/>
        <v>102391.8417572499</v>
      </c>
      <c r="E38" s="1">
        <f t="shared" si="5"/>
        <v>1892464.5209708065</v>
      </c>
      <c r="J38" t="s">
        <v>55</v>
      </c>
      <c r="K38" s="43">
        <v>-0.02</v>
      </c>
      <c r="M38" t="s">
        <v>55</v>
      </c>
      <c r="N38" s="43">
        <v>-0.02</v>
      </c>
      <c r="P38" t="s">
        <v>55</v>
      </c>
      <c r="Q38" s="43">
        <f>N38</f>
        <v>-0.02</v>
      </c>
    </row>
    <row r="39" spans="1:17">
      <c r="A39">
        <f t="shared" si="1"/>
        <v>64</v>
      </c>
      <c r="B39">
        <v>32</v>
      </c>
      <c r="C39" s="1">
        <f t="shared" si="4"/>
        <v>8866.2802308298633</v>
      </c>
      <c r="D39" s="1">
        <f t="shared" si="0"/>
        <v>106395.36276995836</v>
      </c>
      <c r="E39" s="1">
        <f t="shared" si="5"/>
        <v>1998859.8837407648</v>
      </c>
      <c r="J39" t="s">
        <v>57</v>
      </c>
      <c r="K39" t="s">
        <v>54</v>
      </c>
      <c r="M39" t="s">
        <v>57</v>
      </c>
      <c r="N39" s="53">
        <v>0</v>
      </c>
      <c r="P39" t="s">
        <v>57</v>
      </c>
      <c r="Q39" s="53">
        <v>0</v>
      </c>
    </row>
    <row r="40" spans="1:17">
      <c r="A40">
        <f t="shared" si="1"/>
        <v>65</v>
      </c>
      <c r="B40">
        <v>33</v>
      </c>
      <c r="C40" s="1">
        <f t="shared" si="4"/>
        <v>9212.9517878553106</v>
      </c>
      <c r="D40" s="1">
        <f t="shared" si="0"/>
        <v>110555.42145426373</v>
      </c>
      <c r="E40" s="1">
        <f t="shared" si="5"/>
        <v>2109415.3051950284</v>
      </c>
      <c r="J40" t="s">
        <v>58</v>
      </c>
      <c r="K40" t="s">
        <v>54</v>
      </c>
      <c r="M40" t="s">
        <v>58</v>
      </c>
      <c r="N40" s="52" t="s">
        <v>54</v>
      </c>
      <c r="P40" t="s">
        <v>58</v>
      </c>
      <c r="Q40" s="43">
        <v>0.02</v>
      </c>
    </row>
    <row r="41" spans="1:17">
      <c r="J41" t="s">
        <v>10</v>
      </c>
      <c r="K41" s="4">
        <f>$H$8*((1+K38)^K37)</f>
        <v>723136.63743999985</v>
      </c>
      <c r="M41" t="s">
        <v>10</v>
      </c>
      <c r="N41" s="4">
        <f>$H$8*((1+N38)^(N37/$N$9))*((1+N39)^(N37/$N$9))</f>
        <v>723136.63743999985</v>
      </c>
      <c r="P41" t="s">
        <v>10</v>
      </c>
      <c r="Q41" s="4">
        <f>$H$8*((1+Q38)^(Q37/$Q$9))*((1+Q39)^(Q37/$Q$9))*((1+Q40)^(Q37/$Q$9))</f>
        <v>798401.27948810218</v>
      </c>
    </row>
    <row r="42" spans="1:17">
      <c r="J42" t="s">
        <v>11</v>
      </c>
      <c r="K42" s="1">
        <f>$H$17*(1.026)^K37</f>
        <v>90955.044540910079</v>
      </c>
      <c r="L42" s="1"/>
      <c r="M42" s="1" t="s">
        <v>11</v>
      </c>
      <c r="N42" s="1">
        <f>$H$17*(1.026)^N37</f>
        <v>103410.25159298669</v>
      </c>
      <c r="O42" s="1"/>
      <c r="P42" s="1" t="s">
        <v>11</v>
      </c>
      <c r="Q42" s="1">
        <f>$H$17*(1.026)^Q37</f>
        <v>117571.05049533526</v>
      </c>
    </row>
    <row r="43" spans="1:17">
      <c r="G43" t="s">
        <v>47</v>
      </c>
      <c r="J43" t="s">
        <v>12</v>
      </c>
      <c r="K43" s="1">
        <f>VLOOKUP(K37*12,Amortization!$A$21:$E$380,5,FALSE)</f>
        <v>538487.16072009702</v>
      </c>
      <c r="L43" s="1"/>
      <c r="M43" s="1" t="s">
        <v>12</v>
      </c>
      <c r="N43" s="1">
        <f>VLOOKUP(N37*12,Amortization!$A$21:$E$380,5,FALSE)</f>
        <v>425182.01592734223</v>
      </c>
      <c r="O43" s="1"/>
      <c r="P43" s="1" t="s">
        <v>12</v>
      </c>
      <c r="Q43" s="1">
        <f>VLOOKUP(Q37*12,Amortization!$A$21:$E$380,5,FALSE)</f>
        <v>298714.70472241612</v>
      </c>
    </row>
    <row r="44" spans="1:17">
      <c r="G44" t="s">
        <v>46</v>
      </c>
      <c r="J44" t="s">
        <v>40</v>
      </c>
      <c r="K44" s="1">
        <v>50000</v>
      </c>
      <c r="M44" t="s">
        <v>40</v>
      </c>
      <c r="N44" s="1">
        <v>50000</v>
      </c>
      <c r="P44" t="s">
        <v>40</v>
      </c>
      <c r="Q44" s="1">
        <v>50000</v>
      </c>
    </row>
    <row r="45" spans="1:17">
      <c r="J45" t="str">
        <f>"Net Proceeds in Year "&amp;K37</f>
        <v>Net Proceeds in Year 5</v>
      </c>
      <c r="K45" s="45">
        <f>K41-SUM(K42:K44)</f>
        <v>43694.432178992778</v>
      </c>
      <c r="M45" t="str">
        <f>"Net Proceeds in Year "&amp;N37</f>
        <v>Net Proceeds in Year 10</v>
      </c>
      <c r="N45" s="45">
        <f>N41-SUM(N42:N44)</f>
        <v>144544.36991967086</v>
      </c>
      <c r="P45" t="str">
        <f>"Net Proceeds in Year "&amp;Q37</f>
        <v>Net Proceeds in Year 15</v>
      </c>
      <c r="Q45" s="45">
        <f>Q41-SUM(Q42:Q44)</f>
        <v>332115.52427035081</v>
      </c>
    </row>
    <row r="46" spans="1:17" ht="15.75" thickBot="1">
      <c r="J46" t="s">
        <v>41</v>
      </c>
      <c r="K46" s="46">
        <f>K45-(VLOOKUP(K37,Amortization!$G$20:$J$50,2,FALSE)+VLOOKUP(K37,Amortization!$G$20:$J$50,3,FALSE))</f>
        <v>-122830.47045501857</v>
      </c>
      <c r="M46" t="s">
        <v>41</v>
      </c>
      <c r="N46" s="46">
        <f>N45-(VLOOKUP(N37,Amortization!$G$20:$J$50,2,FALSE)+VLOOKUP(N37,Amortization!$G$20:$J$50,3,FALSE))</f>
        <v>-188505.43534835178</v>
      </c>
      <c r="P46" t="s">
        <v>41</v>
      </c>
      <c r="Q46" s="46">
        <f>Q45-(VLOOKUP(Q37,Amortization!$G$20:$J$50,2,FALSE)+VLOOKUP(Q37,Amortization!$G$20:$J$50,3,FALSE))</f>
        <v>-167459.18363168312</v>
      </c>
    </row>
  </sheetData>
  <mergeCells count="3">
    <mergeCell ref="J11:K11"/>
    <mergeCell ref="M11:N11"/>
    <mergeCell ref="P11:Q11"/>
  </mergeCells>
  <conditionalFormatting sqref="E8:E40">
    <cfRule type="cellIs" dxfId="0" priority="2" operator="greaterThan">
      <formula>$H$8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81"/>
  <sheetViews>
    <sheetView showGridLines="0" workbookViewId="0">
      <selection activeCell="M22" sqref="M22"/>
    </sheetView>
  </sheetViews>
  <sheetFormatPr defaultColWidth="9.140625" defaultRowHeight="12.75"/>
  <cols>
    <col min="1" max="1" width="8.5703125" style="10" customWidth="1"/>
    <col min="2" max="2" width="9.42578125" style="10" customWidth="1"/>
    <col min="3" max="3" width="9.85546875" style="10" customWidth="1"/>
    <col min="4" max="4" width="12.28515625" style="10" customWidth="1"/>
    <col min="5" max="5" width="13.7109375" style="10" customWidth="1"/>
    <col min="6" max="6" width="5.5703125" style="10" customWidth="1"/>
    <col min="7" max="7" width="7.28515625" style="10" customWidth="1"/>
    <col min="8" max="8" width="11.42578125" style="10" customWidth="1"/>
    <col min="9" max="9" width="12.28515625" style="10" customWidth="1"/>
    <col min="10" max="10" width="13.5703125" style="10" customWidth="1"/>
    <col min="11" max="11" width="9.140625" style="10"/>
    <col min="12" max="12" width="9.85546875" style="10" customWidth="1"/>
    <col min="13" max="13" width="10.28515625" style="10" customWidth="1"/>
    <col min="14" max="16384" width="9.140625" style="10"/>
  </cols>
  <sheetData>
    <row r="1" spans="1:12" ht="30" customHeight="1">
      <c r="A1" s="42" t="s">
        <v>38</v>
      </c>
      <c r="B1" s="41"/>
      <c r="C1" s="41"/>
      <c r="D1" s="41"/>
      <c r="E1" s="41"/>
      <c r="F1" s="41"/>
      <c r="G1" s="41"/>
      <c r="H1" s="41"/>
      <c r="I1" s="41"/>
      <c r="J1" s="41"/>
    </row>
    <row r="2" spans="1:12" ht="15">
      <c r="A2" s="40" t="s">
        <v>37</v>
      </c>
      <c r="J2" s="39" t="str">
        <f ca="1">"© 2005-" &amp; YEAR(TODAY()) &amp; " Vertex42 LLC"</f>
        <v>© 2005-2017 Vertex42 LLC</v>
      </c>
      <c r="L2" s="38"/>
    </row>
    <row r="4" spans="1:12">
      <c r="L4" s="36"/>
    </row>
    <row r="5" spans="1:12">
      <c r="B5" s="33" t="s">
        <v>36</v>
      </c>
      <c r="C5" s="32"/>
      <c r="D5" s="32"/>
      <c r="L5" s="36"/>
    </row>
    <row r="6" spans="1:12">
      <c r="L6" s="36"/>
    </row>
    <row r="7" spans="1:12">
      <c r="C7" s="31" t="s">
        <v>35</v>
      </c>
      <c r="D7" s="37">
        <f>Model!H19</f>
        <v>640000</v>
      </c>
      <c r="L7" s="36"/>
    </row>
    <row r="8" spans="1:12">
      <c r="C8" s="31" t="s">
        <v>34</v>
      </c>
      <c r="D8" s="35">
        <f>Model!H20</f>
        <v>2.1999999999999999E-2</v>
      </c>
    </row>
    <row r="9" spans="1:12">
      <c r="C9" s="31" t="s">
        <v>33</v>
      </c>
      <c r="D9" s="34">
        <f>Model!H21</f>
        <v>25</v>
      </c>
    </row>
    <row r="10" spans="1:12">
      <c r="L10" s="26"/>
    </row>
    <row r="11" spans="1:12">
      <c r="B11" s="33" t="s">
        <v>32</v>
      </c>
      <c r="C11" s="32"/>
      <c r="D11" s="32"/>
      <c r="L11" s="26"/>
    </row>
    <row r="12" spans="1:12">
      <c r="L12" s="26"/>
    </row>
    <row r="13" spans="1:12">
      <c r="C13" s="31" t="s">
        <v>31</v>
      </c>
      <c r="D13" s="28">
        <f>-PMT(D8/12,D9*12,D7)</f>
        <v>2775.4150439001887</v>
      </c>
      <c r="L13" s="26"/>
    </row>
    <row r="14" spans="1:12">
      <c r="C14" s="31" t="s">
        <v>30</v>
      </c>
      <c r="D14" s="30">
        <f>NPER(D8/12,D13,-D7)</f>
        <v>300.00000000000415</v>
      </c>
      <c r="L14" s="26"/>
    </row>
    <row r="15" spans="1:12">
      <c r="C15" s="29" t="s">
        <v>29</v>
      </c>
      <c r="D15" s="28">
        <f>D13*D14</f>
        <v>832624.51317006815</v>
      </c>
      <c r="L15" s="18"/>
    </row>
    <row r="16" spans="1:12">
      <c r="C16" s="29" t="s">
        <v>28</v>
      </c>
      <c r="D16" s="28">
        <f>-CUMIPMT(D8/12,D9*12,D7,1,D9*12,0)</f>
        <v>192624.51317007715</v>
      </c>
      <c r="J16" s="27" t="s">
        <v>27</v>
      </c>
      <c r="L16" s="26"/>
    </row>
    <row r="17" spans="1:13">
      <c r="D17" s="25"/>
    </row>
    <row r="18" spans="1:13">
      <c r="D18" s="25"/>
    </row>
    <row r="19" spans="1:13" ht="26.25" thickBot="1">
      <c r="A19" s="22" t="s">
        <v>26</v>
      </c>
      <c r="B19" s="24" t="s">
        <v>25</v>
      </c>
      <c r="C19" s="24" t="s">
        <v>24</v>
      </c>
      <c r="D19" s="24" t="s">
        <v>23</v>
      </c>
      <c r="E19" s="21" t="s">
        <v>20</v>
      </c>
      <c r="F19" s="23"/>
      <c r="G19" s="22" t="s">
        <v>0</v>
      </c>
      <c r="H19" s="21" t="s">
        <v>22</v>
      </c>
      <c r="I19" s="21" t="s">
        <v>21</v>
      </c>
      <c r="J19" s="21" t="s">
        <v>20</v>
      </c>
    </row>
    <row r="20" spans="1:13">
      <c r="A20" s="20"/>
      <c r="B20" s="20"/>
      <c r="C20" s="20"/>
      <c r="D20" s="20"/>
      <c r="E20" s="19">
        <f>D7</f>
        <v>640000</v>
      </c>
      <c r="G20" s="20"/>
      <c r="H20" s="20"/>
      <c r="I20" s="20"/>
      <c r="J20" s="19">
        <f>D7</f>
        <v>640000</v>
      </c>
    </row>
    <row r="21" spans="1:13">
      <c r="A21" s="13">
        <v>1</v>
      </c>
      <c r="B21" s="12">
        <f t="shared" ref="B21:B84" si="0">IF(A21&gt;$D$14,"",$D$13)</f>
        <v>2775.4150439001887</v>
      </c>
      <c r="C21" s="12">
        <f t="shared" ref="C21:C84" si="1">IF(A21&gt;$D$14,"",$D$8/12*E20)</f>
        <v>1173.3333333333333</v>
      </c>
      <c r="D21" s="12">
        <f t="shared" ref="D21:D84" si="2">IF(A21&gt;$D$14,"",B21-C21)</f>
        <v>1602.0817105668555</v>
      </c>
      <c r="E21" s="12">
        <f t="shared" ref="E21:E84" si="3">IF(A21&gt;$D$14,"",E20-D21)</f>
        <v>638397.91828943312</v>
      </c>
      <c r="G21" s="17">
        <v>1</v>
      </c>
      <c r="H21" s="16">
        <f t="shared" ref="H21:H50" si="4">IF(G21="","",-CUMIPMT($D$8/12,$D$9*12,$D$7,1,G21*12,0))</f>
        <v>13884.958561553025</v>
      </c>
      <c r="I21" s="16">
        <f t="shared" ref="I21:I50" si="5">IF(G21="","",-CUMPRINC($D$8/12,$D$9*12,$D$7,1,G21*12,0))</f>
        <v>19420.021965249238</v>
      </c>
      <c r="J21" s="16">
        <f t="shared" ref="J21:J50" si="6">IF(G21="","",$D$7*(1-((1+$D$8/12)^(G21*12)-1)/((1+$D$8/12)^($D$9*12)-1)))</f>
        <v>620579.97803475021</v>
      </c>
      <c r="K21" s="15"/>
      <c r="M21" s="18"/>
    </row>
    <row r="22" spans="1:13">
      <c r="A22" s="13">
        <v>2</v>
      </c>
      <c r="B22" s="12">
        <f t="shared" si="0"/>
        <v>2775.4150439001887</v>
      </c>
      <c r="C22" s="12">
        <f t="shared" si="1"/>
        <v>1170.3961835306275</v>
      </c>
      <c r="D22" s="12">
        <f t="shared" si="2"/>
        <v>1605.0188603695613</v>
      </c>
      <c r="E22" s="12">
        <f t="shared" si="3"/>
        <v>636792.89942906355</v>
      </c>
      <c r="G22" s="14">
        <f t="shared" ref="G22:G50" si="7">IF(G21&gt;=$D$9,"",G21+1)</f>
        <v>2</v>
      </c>
      <c r="H22" s="12">
        <f t="shared" si="4"/>
        <v>27338.342196030848</v>
      </c>
      <c r="I22" s="12">
        <f t="shared" si="5"/>
        <v>39271.618857573674</v>
      </c>
      <c r="J22" s="12">
        <f t="shared" si="6"/>
        <v>600728.38114242523</v>
      </c>
      <c r="K22" s="15"/>
      <c r="M22" s="18"/>
    </row>
    <row r="23" spans="1:13">
      <c r="A23" s="13">
        <v>3</v>
      </c>
      <c r="B23" s="12">
        <f t="shared" si="0"/>
        <v>2775.4150439001887</v>
      </c>
      <c r="C23" s="12">
        <f t="shared" si="1"/>
        <v>1167.4536489532832</v>
      </c>
      <c r="D23" s="12">
        <f t="shared" si="2"/>
        <v>1607.9613949469056</v>
      </c>
      <c r="E23" s="12">
        <f t="shared" si="3"/>
        <v>635184.93803411664</v>
      </c>
      <c r="G23" s="14">
        <f t="shared" si="7"/>
        <v>3</v>
      </c>
      <c r="H23" s="12">
        <f t="shared" si="4"/>
        <v>40350.559929848932</v>
      </c>
      <c r="I23" s="12">
        <f t="shared" si="5"/>
        <v>59564.381650557858</v>
      </c>
      <c r="J23" s="12">
        <f t="shared" si="6"/>
        <v>580435.61834944063</v>
      </c>
      <c r="K23" s="15"/>
    </row>
    <row r="24" spans="1:13">
      <c r="A24" s="13">
        <v>4</v>
      </c>
      <c r="B24" s="12">
        <f t="shared" si="0"/>
        <v>2775.4150439001887</v>
      </c>
      <c r="C24" s="12">
        <f t="shared" si="1"/>
        <v>1164.5057197292138</v>
      </c>
      <c r="D24" s="12">
        <f t="shared" si="2"/>
        <v>1610.909324170975</v>
      </c>
      <c r="E24" s="12">
        <f t="shared" si="3"/>
        <v>633574.02870994562</v>
      </c>
      <c r="G24" s="14">
        <f t="shared" si="7"/>
        <v>4</v>
      </c>
      <c r="H24" s="12">
        <f t="shared" si="4"/>
        <v>52911.807647350455</v>
      </c>
      <c r="I24" s="12">
        <f t="shared" si="5"/>
        <v>80308.114459858625</v>
      </c>
      <c r="J24" s="12">
        <f t="shared" si="6"/>
        <v>559691.88554013928</v>
      </c>
      <c r="K24" s="15"/>
    </row>
    <row r="25" spans="1:13">
      <c r="A25" s="13">
        <v>5</v>
      </c>
      <c r="B25" s="12">
        <f t="shared" si="0"/>
        <v>2775.4150439001887</v>
      </c>
      <c r="C25" s="12">
        <f t="shared" si="1"/>
        <v>1161.5523859682337</v>
      </c>
      <c r="D25" s="12">
        <f t="shared" si="2"/>
        <v>1613.862657931955</v>
      </c>
      <c r="E25" s="12">
        <f t="shared" si="3"/>
        <v>631960.16605201364</v>
      </c>
      <c r="G25" s="14">
        <f t="shared" si="7"/>
        <v>5</v>
      </c>
      <c r="H25" s="12">
        <f t="shared" si="4"/>
        <v>65012.063354108584</v>
      </c>
      <c r="I25" s="12">
        <f t="shared" si="5"/>
        <v>101512.83927990276</v>
      </c>
      <c r="J25" s="12">
        <f t="shared" si="6"/>
        <v>538487.16072009457</v>
      </c>
      <c r="K25" s="15"/>
    </row>
    <row r="26" spans="1:13">
      <c r="A26" s="13">
        <v>6</v>
      </c>
      <c r="B26" s="12">
        <f t="shared" si="0"/>
        <v>2775.4150439001887</v>
      </c>
      <c r="C26" s="12">
        <f t="shared" si="1"/>
        <v>1158.5936377620251</v>
      </c>
      <c r="D26" s="12">
        <f t="shared" si="2"/>
        <v>1616.8214061381636</v>
      </c>
      <c r="E26" s="12">
        <f t="shared" si="3"/>
        <v>630343.34464587551</v>
      </c>
      <c r="G26" s="14">
        <f t="shared" si="7"/>
        <v>6</v>
      </c>
      <c r="H26" s="12">
        <f t="shared" si="4"/>
        <v>76641.082334964129</v>
      </c>
      <c r="I26" s="12">
        <f t="shared" si="5"/>
        <v>123188.80082584948</v>
      </c>
      <c r="J26" s="12">
        <f t="shared" si="6"/>
        <v>516811.19917414733</v>
      </c>
      <c r="K26" s="15"/>
    </row>
    <row r="27" spans="1:13">
      <c r="A27" s="13">
        <v>7</v>
      </c>
      <c r="B27" s="12">
        <f t="shared" si="0"/>
        <v>2775.4150439001887</v>
      </c>
      <c r="C27" s="12">
        <f t="shared" si="1"/>
        <v>1155.6294651841051</v>
      </c>
      <c r="D27" s="12">
        <f t="shared" si="2"/>
        <v>1619.7855787160836</v>
      </c>
      <c r="E27" s="12">
        <f t="shared" si="3"/>
        <v>628723.55906715943</v>
      </c>
      <c r="G27" s="14">
        <f t="shared" si="7"/>
        <v>7</v>
      </c>
      <c r="H27" s="12">
        <f t="shared" si="4"/>
        <v>87788.392204459422</v>
      </c>
      <c r="I27" s="12">
        <f t="shared" si="5"/>
        <v>145346.47148315643</v>
      </c>
      <c r="J27" s="12">
        <f t="shared" si="6"/>
        <v>494653.52851683972</v>
      </c>
      <c r="K27" s="15"/>
    </row>
    <row r="28" spans="1:13">
      <c r="A28" s="13">
        <v>8</v>
      </c>
      <c r="B28" s="12">
        <f t="shared" si="0"/>
        <v>2775.4150439001887</v>
      </c>
      <c r="C28" s="12">
        <f t="shared" si="1"/>
        <v>1152.6598582897923</v>
      </c>
      <c r="D28" s="12">
        <f t="shared" si="2"/>
        <v>1622.7551856103964</v>
      </c>
      <c r="E28" s="12">
        <f t="shared" si="3"/>
        <v>627100.80388154904</v>
      </c>
      <c r="G28" s="14">
        <f t="shared" si="7"/>
        <v>8</v>
      </c>
      <c r="H28" s="12">
        <f t="shared" si="4"/>
        <v>98443.287847276937</v>
      </c>
      <c r="I28" s="12">
        <f t="shared" si="5"/>
        <v>167996.55636714117</v>
      </c>
      <c r="J28" s="12">
        <f t="shared" si="6"/>
        <v>472003.44363285427</v>
      </c>
      <c r="K28" s="15"/>
    </row>
    <row r="29" spans="1:13">
      <c r="A29" s="13">
        <v>9</v>
      </c>
      <c r="B29" s="12">
        <f t="shared" si="0"/>
        <v>2775.4150439001887</v>
      </c>
      <c r="C29" s="12">
        <f t="shared" si="1"/>
        <v>1149.6848071161733</v>
      </c>
      <c r="D29" s="12">
        <f t="shared" si="2"/>
        <v>1625.7302367840155</v>
      </c>
      <c r="E29" s="12">
        <f t="shared" si="3"/>
        <v>625475.07364476507</v>
      </c>
      <c r="G29" s="14">
        <f t="shared" si="7"/>
        <v>9</v>
      </c>
      <c r="H29" s="12">
        <f t="shared" si="4"/>
        <v>108594.82624623837</v>
      </c>
      <c r="I29" s="12">
        <f t="shared" si="5"/>
        <v>191149.99849498202</v>
      </c>
      <c r="J29" s="12">
        <f t="shared" si="6"/>
        <v>448850.00150501268</v>
      </c>
      <c r="K29" s="15"/>
    </row>
    <row r="30" spans="1:13">
      <c r="A30" s="13">
        <v>10</v>
      </c>
      <c r="B30" s="12">
        <f t="shared" si="0"/>
        <v>2775.4150439001887</v>
      </c>
      <c r="C30" s="12">
        <f t="shared" si="1"/>
        <v>1146.7043016820692</v>
      </c>
      <c r="D30" s="12">
        <f t="shared" si="2"/>
        <v>1628.7107422181195</v>
      </c>
      <c r="E30" s="12">
        <f t="shared" si="3"/>
        <v>623846.362902547</v>
      </c>
      <c r="G30" s="14">
        <f t="shared" si="7"/>
        <v>10</v>
      </c>
      <c r="H30" s="12">
        <f t="shared" si="4"/>
        <v>118231.82119536521</v>
      </c>
      <c r="I30" s="12">
        <f t="shared" si="5"/>
        <v>214817.98407265745</v>
      </c>
      <c r="J30" s="12">
        <f t="shared" si="6"/>
        <v>425182.01592733641</v>
      </c>
      <c r="K30" s="15"/>
    </row>
    <row r="31" spans="1:13">
      <c r="A31" s="13">
        <v>11</v>
      </c>
      <c r="B31" s="12">
        <f t="shared" si="0"/>
        <v>2775.4150439001887</v>
      </c>
      <c r="C31" s="12">
        <f t="shared" si="1"/>
        <v>1143.7183319880028</v>
      </c>
      <c r="D31" s="12">
        <f t="shared" si="2"/>
        <v>1631.6967119121859</v>
      </c>
      <c r="E31" s="12">
        <f t="shared" si="3"/>
        <v>622214.66619063483</v>
      </c>
      <c r="G31" s="14">
        <f t="shared" si="7"/>
        <v>11</v>
      </c>
      <c r="H31" s="12">
        <f t="shared" si="4"/>
        <v>127342.83789544678</v>
      </c>
      <c r="I31" s="12">
        <f t="shared" si="5"/>
        <v>239011.94789937811</v>
      </c>
      <c r="J31" s="12">
        <f t="shared" si="6"/>
        <v>400988.05210061523</v>
      </c>
      <c r="K31" s="15"/>
    </row>
    <row r="32" spans="1:13">
      <c r="A32" s="17">
        <v>12</v>
      </c>
      <c r="B32" s="16">
        <f t="shared" si="0"/>
        <v>2775.4150439001887</v>
      </c>
      <c r="C32" s="16">
        <f t="shared" si="1"/>
        <v>1140.7268880161639</v>
      </c>
      <c r="D32" s="16">
        <f t="shared" si="2"/>
        <v>1634.6881558840248</v>
      </c>
      <c r="E32" s="16">
        <f t="shared" si="3"/>
        <v>620579.97803475079</v>
      </c>
      <c r="G32" s="14">
        <f t="shared" si="7"/>
        <v>12</v>
      </c>
      <c r="H32" s="12">
        <f t="shared" si="4"/>
        <v>135916.18742950444</v>
      </c>
      <c r="I32" s="12">
        <f t="shared" si="5"/>
        <v>263743.57889212272</v>
      </c>
      <c r="J32" s="12">
        <f t="shared" si="6"/>
        <v>376256.42110786983</v>
      </c>
      <c r="K32" s="15"/>
    </row>
    <row r="33" spans="1:11">
      <c r="A33" s="13">
        <v>13</v>
      </c>
      <c r="B33" s="12">
        <f t="shared" si="0"/>
        <v>2775.4150439001887</v>
      </c>
      <c r="C33" s="12">
        <f t="shared" si="1"/>
        <v>1137.7299597303763</v>
      </c>
      <c r="D33" s="12">
        <f t="shared" si="2"/>
        <v>1637.6850841698124</v>
      </c>
      <c r="E33" s="12">
        <f t="shared" si="3"/>
        <v>618942.29295058094</v>
      </c>
      <c r="G33" s="14">
        <f t="shared" si="7"/>
        <v>13</v>
      </c>
      <c r="H33" s="12">
        <f t="shared" si="4"/>
        <v>143939.92111548304</v>
      </c>
      <c r="I33" s="12">
        <f t="shared" si="5"/>
        <v>289024.82573294634</v>
      </c>
      <c r="J33" s="12">
        <f t="shared" si="6"/>
        <v>350975.1742670454</v>
      </c>
      <c r="K33" s="15"/>
    </row>
    <row r="34" spans="1:11">
      <c r="A34" s="13">
        <v>14</v>
      </c>
      <c r="B34" s="12">
        <f t="shared" si="0"/>
        <v>2775.4150439001887</v>
      </c>
      <c r="C34" s="12">
        <f t="shared" si="1"/>
        <v>1134.7275370760651</v>
      </c>
      <c r="D34" s="12">
        <f t="shared" si="2"/>
        <v>1640.6875068241236</v>
      </c>
      <c r="E34" s="12">
        <f t="shared" si="3"/>
        <v>617301.60544375679</v>
      </c>
      <c r="G34" s="14">
        <f t="shared" si="7"/>
        <v>14</v>
      </c>
      <c r="H34" s="12">
        <f t="shared" si="4"/>
        <v>151401.82473344106</v>
      </c>
      <c r="I34" s="12">
        <f t="shared" si="5"/>
        <v>314867.90264179063</v>
      </c>
      <c r="J34" s="12">
        <f t="shared" si="6"/>
        <v>325132.09735820058</v>
      </c>
      <c r="K34" s="15"/>
    </row>
    <row r="35" spans="1:11">
      <c r="A35" s="13">
        <v>15</v>
      </c>
      <c r="B35" s="12">
        <f t="shared" si="0"/>
        <v>2775.4150439001887</v>
      </c>
      <c r="C35" s="12">
        <f t="shared" si="1"/>
        <v>1131.7196099802209</v>
      </c>
      <c r="D35" s="12">
        <f t="shared" si="2"/>
        <v>1643.6954339199679</v>
      </c>
      <c r="E35" s="12">
        <f t="shared" si="3"/>
        <v>615657.91000983678</v>
      </c>
      <c r="G35" s="14">
        <f t="shared" si="7"/>
        <v>15</v>
      </c>
      <c r="H35" s="12">
        <f t="shared" si="4"/>
        <v>158289.41262445028</v>
      </c>
      <c r="I35" s="12">
        <f t="shared" si="5"/>
        <v>341285.29527758365</v>
      </c>
      <c r="J35" s="12">
        <f t="shared" si="6"/>
        <v>298714.70472240658</v>
      </c>
      <c r="K35" s="15"/>
    </row>
    <row r="36" spans="1:11">
      <c r="A36" s="13">
        <v>16</v>
      </c>
      <c r="B36" s="12">
        <f t="shared" si="0"/>
        <v>2775.4150439001887</v>
      </c>
      <c r="C36" s="12">
        <f t="shared" si="1"/>
        <v>1128.7061683513673</v>
      </c>
      <c r="D36" s="12">
        <f t="shared" si="2"/>
        <v>1646.7088755488214</v>
      </c>
      <c r="E36" s="12">
        <f t="shared" si="3"/>
        <v>614011.20113428799</v>
      </c>
      <c r="G36" s="14">
        <f t="shared" si="7"/>
        <v>16</v>
      </c>
      <c r="H36" s="12">
        <f t="shared" si="4"/>
        <v>164589.92165835469</v>
      </c>
      <c r="I36" s="12">
        <f t="shared" si="5"/>
        <v>368289.7667704816</v>
      </c>
      <c r="J36" s="12">
        <f t="shared" si="6"/>
        <v>271710.23322950769</v>
      </c>
      <c r="K36" s="15"/>
    </row>
    <row r="37" spans="1:11">
      <c r="A37" s="13">
        <v>17</v>
      </c>
      <c r="B37" s="12">
        <f t="shared" si="0"/>
        <v>2775.4150439001887</v>
      </c>
      <c r="C37" s="12">
        <f t="shared" si="1"/>
        <v>1125.6872020795279</v>
      </c>
      <c r="D37" s="12">
        <f t="shared" si="2"/>
        <v>1649.7278418206608</v>
      </c>
      <c r="E37" s="12">
        <f t="shared" si="3"/>
        <v>612361.4732924673</v>
      </c>
      <c r="G37" s="14">
        <f t="shared" si="7"/>
        <v>17</v>
      </c>
      <c r="H37" s="12">
        <f t="shared" si="4"/>
        <v>170290.30506747318</v>
      </c>
      <c r="I37" s="12">
        <f t="shared" si="5"/>
        <v>395894.36388816545</v>
      </c>
      <c r="J37" s="12">
        <f t="shared" si="6"/>
        <v>244105.63611182277</v>
      </c>
    </row>
    <row r="38" spans="1:11">
      <c r="A38" s="13">
        <v>18</v>
      </c>
      <c r="B38" s="12">
        <f t="shared" si="0"/>
        <v>2775.4150439001887</v>
      </c>
      <c r="C38" s="12">
        <f t="shared" si="1"/>
        <v>1122.6627010361901</v>
      </c>
      <c r="D38" s="12">
        <f t="shared" si="2"/>
        <v>1652.7523428639986</v>
      </c>
      <c r="E38" s="12">
        <f t="shared" si="3"/>
        <v>610708.72094960324</v>
      </c>
      <c r="G38" s="14">
        <f t="shared" si="7"/>
        <v>18</v>
      </c>
      <c r="H38" s="12">
        <f t="shared" si="4"/>
        <v>175377.2261432677</v>
      </c>
      <c r="I38" s="12">
        <f t="shared" si="5"/>
        <v>424112.42333917326</v>
      </c>
      <c r="J38" s="12">
        <f t="shared" si="6"/>
        <v>215887.57666081414</v>
      </c>
    </row>
    <row r="39" spans="1:11">
      <c r="A39" s="13">
        <v>19</v>
      </c>
      <c r="B39" s="12">
        <f t="shared" si="0"/>
        <v>2775.4150439001887</v>
      </c>
      <c r="C39" s="12">
        <f t="shared" si="1"/>
        <v>1119.6326550742726</v>
      </c>
      <c r="D39" s="12">
        <f t="shared" si="2"/>
        <v>1655.7823888259161</v>
      </c>
      <c r="E39" s="12">
        <f t="shared" si="3"/>
        <v>609052.93856077734</v>
      </c>
      <c r="G39" s="14">
        <f t="shared" si="7"/>
        <v>19</v>
      </c>
      <c r="H39" s="12">
        <f t="shared" si="4"/>
        <v>179837.05179293116</v>
      </c>
      <c r="I39" s="12">
        <f t="shared" si="5"/>
        <v>452957.57821631205</v>
      </c>
      <c r="J39" s="12">
        <f t="shared" si="6"/>
        <v>187042.42178367436</v>
      </c>
    </row>
    <row r="40" spans="1:11">
      <c r="A40" s="13">
        <v>20</v>
      </c>
      <c r="B40" s="12">
        <f t="shared" si="0"/>
        <v>2775.4150439001887</v>
      </c>
      <c r="C40" s="12">
        <f t="shared" si="1"/>
        <v>1116.5970540280919</v>
      </c>
      <c r="D40" s="12">
        <f t="shared" si="2"/>
        <v>1658.8179898720969</v>
      </c>
      <c r="E40" s="12">
        <f t="shared" si="3"/>
        <v>607394.12057090527</v>
      </c>
      <c r="G40" s="14">
        <f t="shared" si="7"/>
        <v>20</v>
      </c>
      <c r="H40" s="12">
        <f t="shared" si="4"/>
        <v>183655.8459527822</v>
      </c>
      <c r="I40" s="12">
        <f t="shared" si="5"/>
        <v>482443.76458326331</v>
      </c>
      <c r="J40" s="12">
        <f t="shared" si="6"/>
        <v>157556.23541672213</v>
      </c>
    </row>
    <row r="41" spans="1:11">
      <c r="A41" s="13">
        <v>21</v>
      </c>
      <c r="B41" s="12">
        <f t="shared" si="0"/>
        <v>2775.4150439001887</v>
      </c>
      <c r="C41" s="12">
        <f t="shared" si="1"/>
        <v>1113.5558877133262</v>
      </c>
      <c r="D41" s="12">
        <f t="shared" si="2"/>
        <v>1661.8591561868625</v>
      </c>
      <c r="E41" s="12">
        <f t="shared" si="3"/>
        <v>605732.26141471846</v>
      </c>
      <c r="G41" s="14">
        <f t="shared" si="7"/>
        <v>21</v>
      </c>
      <c r="H41" s="12">
        <f t="shared" si="4"/>
        <v>186819.3628552843</v>
      </c>
      <c r="I41" s="12">
        <f t="shared" si="5"/>
        <v>512585.2282075634</v>
      </c>
      <c r="J41" s="12">
        <f t="shared" si="6"/>
        <v>127414.7717924209</v>
      </c>
    </row>
    <row r="42" spans="1:11">
      <c r="A42" s="13">
        <v>22</v>
      </c>
      <c r="B42" s="12">
        <f t="shared" si="0"/>
        <v>2775.4150439001887</v>
      </c>
      <c r="C42" s="12">
        <f t="shared" si="1"/>
        <v>1110.5091459269838</v>
      </c>
      <c r="D42" s="12">
        <f t="shared" si="2"/>
        <v>1664.9058979732049</v>
      </c>
      <c r="E42" s="12">
        <f t="shared" si="3"/>
        <v>604067.35551674524</v>
      </c>
      <c r="G42" s="14">
        <f t="shared" si="7"/>
        <v>22</v>
      </c>
      <c r="H42" s="12">
        <f t="shared" si="4"/>
        <v>189313.04014643721</v>
      </c>
      <c r="I42" s="12">
        <f t="shared" si="5"/>
        <v>543396.53144321276</v>
      </c>
      <c r="J42" s="12">
        <f t="shared" si="6"/>
        <v>96603.468556770415</v>
      </c>
    </row>
    <row r="43" spans="1:11">
      <c r="A43" s="13">
        <v>23</v>
      </c>
      <c r="B43" s="12">
        <f t="shared" si="0"/>
        <v>2775.4150439001887</v>
      </c>
      <c r="C43" s="12">
        <f t="shared" si="1"/>
        <v>1107.4568184473662</v>
      </c>
      <c r="D43" s="12">
        <f t="shared" si="2"/>
        <v>1667.9582254528225</v>
      </c>
      <c r="E43" s="12">
        <f t="shared" si="3"/>
        <v>602399.39729129244</v>
      </c>
      <c r="G43" s="14">
        <f t="shared" si="7"/>
        <v>23</v>
      </c>
      <c r="H43" s="12">
        <f t="shared" si="4"/>
        <v>191121.9918502137</v>
      </c>
      <c r="I43" s="12">
        <f t="shared" si="5"/>
        <v>574892.56026623864</v>
      </c>
      <c r="J43" s="12">
        <f t="shared" si="6"/>
        <v>65107.439733743529</v>
      </c>
    </row>
    <row r="44" spans="1:11">
      <c r="A44" s="13">
        <v>24</v>
      </c>
      <c r="B44" s="12">
        <f t="shared" si="0"/>
        <v>2775.4150439001887</v>
      </c>
      <c r="C44" s="12">
        <f t="shared" si="1"/>
        <v>1104.3988950340361</v>
      </c>
      <c r="D44" s="12">
        <f t="shared" si="2"/>
        <v>1671.0161488661527</v>
      </c>
      <c r="E44" s="12">
        <f t="shared" si="3"/>
        <v>600728.38114242628</v>
      </c>
      <c r="G44" s="14">
        <f t="shared" si="7"/>
        <v>24</v>
      </c>
      <c r="H44" s="12">
        <f t="shared" si="4"/>
        <v>192231.00117664484</v>
      </c>
      <c r="I44" s="12">
        <f t="shared" si="5"/>
        <v>607088.53146660957</v>
      </c>
      <c r="J44" s="12">
        <f t="shared" si="6"/>
        <v>32911.46853337111</v>
      </c>
    </row>
    <row r="45" spans="1:11">
      <c r="A45" s="13">
        <v>25</v>
      </c>
      <c r="B45" s="12">
        <f t="shared" si="0"/>
        <v>2775.4150439001887</v>
      </c>
      <c r="C45" s="12">
        <f t="shared" si="1"/>
        <v>1101.3353654277814</v>
      </c>
      <c r="D45" s="12">
        <f t="shared" si="2"/>
        <v>1674.0796784724073</v>
      </c>
      <c r="E45" s="12">
        <f t="shared" si="3"/>
        <v>599054.30146395392</v>
      </c>
      <c r="G45" s="14">
        <f t="shared" si="7"/>
        <v>25</v>
      </c>
      <c r="H45" s="12">
        <f t="shared" si="4"/>
        <v>192624.51317007715</v>
      </c>
      <c r="I45" s="12">
        <f t="shared" si="5"/>
        <v>639999.99999997939</v>
      </c>
      <c r="J45" s="12">
        <f t="shared" si="6"/>
        <v>0</v>
      </c>
    </row>
    <row r="46" spans="1:11">
      <c r="A46" s="13">
        <v>26</v>
      </c>
      <c r="B46" s="12">
        <f t="shared" si="0"/>
        <v>2775.4150439001887</v>
      </c>
      <c r="C46" s="12">
        <f t="shared" si="1"/>
        <v>1098.2662193505821</v>
      </c>
      <c r="D46" s="12">
        <f t="shared" si="2"/>
        <v>1677.1488245496066</v>
      </c>
      <c r="E46" s="12">
        <f t="shared" si="3"/>
        <v>597377.15263940429</v>
      </c>
      <c r="G46" s="14" t="str">
        <f t="shared" si="7"/>
        <v/>
      </c>
      <c r="H46" s="12" t="str">
        <f t="shared" si="4"/>
        <v/>
      </c>
      <c r="I46" s="12" t="str">
        <f t="shared" si="5"/>
        <v/>
      </c>
      <c r="J46" s="12" t="str">
        <f t="shared" si="6"/>
        <v/>
      </c>
    </row>
    <row r="47" spans="1:11">
      <c r="A47" s="13">
        <v>27</v>
      </c>
      <c r="B47" s="12">
        <f t="shared" si="0"/>
        <v>2775.4150439001887</v>
      </c>
      <c r="C47" s="12">
        <f t="shared" si="1"/>
        <v>1095.1914465055745</v>
      </c>
      <c r="D47" s="12">
        <f t="shared" si="2"/>
        <v>1680.2235973946142</v>
      </c>
      <c r="E47" s="12">
        <f t="shared" si="3"/>
        <v>595696.92904200964</v>
      </c>
      <c r="G47" s="14" t="str">
        <f t="shared" si="7"/>
        <v/>
      </c>
      <c r="H47" s="12" t="str">
        <f t="shared" si="4"/>
        <v/>
      </c>
      <c r="I47" s="12" t="str">
        <f t="shared" si="5"/>
        <v/>
      </c>
      <c r="J47" s="12" t="str">
        <f t="shared" si="6"/>
        <v/>
      </c>
    </row>
    <row r="48" spans="1:11">
      <c r="A48" s="13">
        <v>28</v>
      </c>
      <c r="B48" s="12">
        <f t="shared" si="0"/>
        <v>2775.4150439001887</v>
      </c>
      <c r="C48" s="12">
        <f t="shared" si="1"/>
        <v>1092.1110365770176</v>
      </c>
      <c r="D48" s="12">
        <f t="shared" si="2"/>
        <v>1683.3040073231712</v>
      </c>
      <c r="E48" s="12">
        <f t="shared" si="3"/>
        <v>594013.62503468641</v>
      </c>
      <c r="G48" s="14" t="str">
        <f t="shared" si="7"/>
        <v/>
      </c>
      <c r="H48" s="12" t="str">
        <f t="shared" si="4"/>
        <v/>
      </c>
      <c r="I48" s="12" t="str">
        <f t="shared" si="5"/>
        <v/>
      </c>
      <c r="J48" s="12" t="str">
        <f t="shared" si="6"/>
        <v/>
      </c>
    </row>
    <row r="49" spans="1:10">
      <c r="A49" s="13">
        <v>29</v>
      </c>
      <c r="B49" s="12">
        <f t="shared" si="0"/>
        <v>2775.4150439001887</v>
      </c>
      <c r="C49" s="12">
        <f t="shared" si="1"/>
        <v>1089.0249792302584</v>
      </c>
      <c r="D49" s="12">
        <f t="shared" si="2"/>
        <v>1686.3900646699303</v>
      </c>
      <c r="E49" s="12">
        <f t="shared" si="3"/>
        <v>592327.23497001652</v>
      </c>
      <c r="G49" s="14" t="str">
        <f t="shared" si="7"/>
        <v/>
      </c>
      <c r="H49" s="12" t="str">
        <f t="shared" si="4"/>
        <v/>
      </c>
      <c r="I49" s="12" t="str">
        <f t="shared" si="5"/>
        <v/>
      </c>
      <c r="J49" s="12" t="str">
        <f t="shared" si="6"/>
        <v/>
      </c>
    </row>
    <row r="50" spans="1:10">
      <c r="A50" s="13">
        <v>30</v>
      </c>
      <c r="B50" s="12">
        <f t="shared" si="0"/>
        <v>2775.4150439001887</v>
      </c>
      <c r="C50" s="12">
        <f t="shared" si="1"/>
        <v>1085.9332641116969</v>
      </c>
      <c r="D50" s="12">
        <f t="shared" si="2"/>
        <v>1689.4817797884918</v>
      </c>
      <c r="E50" s="12">
        <f t="shared" si="3"/>
        <v>590637.75319022802</v>
      </c>
      <c r="G50" s="14" t="str">
        <f t="shared" si="7"/>
        <v/>
      </c>
      <c r="H50" s="12" t="str">
        <f t="shared" si="4"/>
        <v/>
      </c>
      <c r="I50" s="12" t="str">
        <f t="shared" si="5"/>
        <v/>
      </c>
      <c r="J50" s="12" t="str">
        <f t="shared" si="6"/>
        <v/>
      </c>
    </row>
    <row r="51" spans="1:10">
      <c r="A51" s="13">
        <v>31</v>
      </c>
      <c r="B51" s="12">
        <f t="shared" si="0"/>
        <v>2775.4150439001887</v>
      </c>
      <c r="C51" s="12">
        <f t="shared" si="1"/>
        <v>1082.8358808487515</v>
      </c>
      <c r="D51" s="12">
        <f t="shared" si="2"/>
        <v>1692.5791630514373</v>
      </c>
      <c r="E51" s="12">
        <f t="shared" si="3"/>
        <v>588945.17402717657</v>
      </c>
      <c r="G51" s="11"/>
      <c r="H51" s="11"/>
      <c r="I51" s="11"/>
      <c r="J51" s="11"/>
    </row>
    <row r="52" spans="1:10">
      <c r="A52" s="13">
        <v>32</v>
      </c>
      <c r="B52" s="12">
        <f t="shared" si="0"/>
        <v>2775.4150439001887</v>
      </c>
      <c r="C52" s="12">
        <f t="shared" si="1"/>
        <v>1079.7328190498238</v>
      </c>
      <c r="D52" s="12">
        <f t="shared" si="2"/>
        <v>1695.6822248503649</v>
      </c>
      <c r="E52" s="12">
        <f t="shared" si="3"/>
        <v>587249.49180232617</v>
      </c>
    </row>
    <row r="53" spans="1:10">
      <c r="A53" s="13">
        <v>33</v>
      </c>
      <c r="B53" s="12">
        <f t="shared" si="0"/>
        <v>2775.4150439001887</v>
      </c>
      <c r="C53" s="12">
        <f t="shared" si="1"/>
        <v>1076.6240683042647</v>
      </c>
      <c r="D53" s="12">
        <f t="shared" si="2"/>
        <v>1698.790975595924</v>
      </c>
      <c r="E53" s="12">
        <f t="shared" si="3"/>
        <v>585550.70082673023</v>
      </c>
    </row>
    <row r="54" spans="1:10">
      <c r="A54" s="13">
        <v>34</v>
      </c>
      <c r="B54" s="12">
        <f t="shared" si="0"/>
        <v>2775.4150439001887</v>
      </c>
      <c r="C54" s="12">
        <f t="shared" si="1"/>
        <v>1073.5096181823387</v>
      </c>
      <c r="D54" s="12">
        <f t="shared" si="2"/>
        <v>1701.90542571785</v>
      </c>
      <c r="E54" s="12">
        <f t="shared" si="3"/>
        <v>583848.79540101241</v>
      </c>
    </row>
    <row r="55" spans="1:10">
      <c r="A55" s="13">
        <v>35</v>
      </c>
      <c r="B55" s="12">
        <f t="shared" si="0"/>
        <v>2775.4150439001887</v>
      </c>
      <c r="C55" s="12">
        <f t="shared" si="1"/>
        <v>1070.3894582351893</v>
      </c>
      <c r="D55" s="12">
        <f t="shared" si="2"/>
        <v>1705.0255856649994</v>
      </c>
      <c r="E55" s="12">
        <f t="shared" si="3"/>
        <v>582143.76981534739</v>
      </c>
    </row>
    <row r="56" spans="1:10">
      <c r="A56" s="13">
        <v>36</v>
      </c>
      <c r="B56" s="12">
        <f t="shared" si="0"/>
        <v>2775.4150439001887</v>
      </c>
      <c r="C56" s="12">
        <f t="shared" si="1"/>
        <v>1067.2635779948034</v>
      </c>
      <c r="D56" s="12">
        <f t="shared" si="2"/>
        <v>1708.1514659053853</v>
      </c>
      <c r="E56" s="12">
        <f t="shared" si="3"/>
        <v>580435.61834944203</v>
      </c>
    </row>
    <row r="57" spans="1:10">
      <c r="A57" s="13">
        <v>37</v>
      </c>
      <c r="B57" s="12">
        <f t="shared" si="0"/>
        <v>2775.4150439001887</v>
      </c>
      <c r="C57" s="12">
        <f t="shared" si="1"/>
        <v>1064.1319669739771</v>
      </c>
      <c r="D57" s="12">
        <f t="shared" si="2"/>
        <v>1711.2830769262116</v>
      </c>
      <c r="E57" s="12">
        <f t="shared" si="3"/>
        <v>578724.33527251577</v>
      </c>
    </row>
    <row r="58" spans="1:10">
      <c r="A58" s="13">
        <v>38</v>
      </c>
      <c r="B58" s="12">
        <f t="shared" si="0"/>
        <v>2775.4150439001887</v>
      </c>
      <c r="C58" s="12">
        <f t="shared" si="1"/>
        <v>1060.9946146662789</v>
      </c>
      <c r="D58" s="12">
        <f t="shared" si="2"/>
        <v>1714.4204292339098</v>
      </c>
      <c r="E58" s="12">
        <f t="shared" si="3"/>
        <v>577009.91484328185</v>
      </c>
    </row>
    <row r="59" spans="1:10">
      <c r="A59" s="13">
        <v>39</v>
      </c>
      <c r="B59" s="12">
        <f t="shared" si="0"/>
        <v>2775.4150439001887</v>
      </c>
      <c r="C59" s="12">
        <f t="shared" si="1"/>
        <v>1057.8515105460167</v>
      </c>
      <c r="D59" s="12">
        <f t="shared" si="2"/>
        <v>1717.563533354172</v>
      </c>
      <c r="E59" s="12">
        <f t="shared" si="3"/>
        <v>575292.35130992765</v>
      </c>
    </row>
    <row r="60" spans="1:10">
      <c r="A60" s="13">
        <v>40</v>
      </c>
      <c r="B60" s="12">
        <f t="shared" si="0"/>
        <v>2775.4150439001887</v>
      </c>
      <c r="C60" s="12">
        <f t="shared" si="1"/>
        <v>1054.7026440682007</v>
      </c>
      <c r="D60" s="12">
        <f t="shared" si="2"/>
        <v>1720.712399831988</v>
      </c>
      <c r="E60" s="12">
        <f t="shared" si="3"/>
        <v>573571.63891009567</v>
      </c>
    </row>
    <row r="61" spans="1:10">
      <c r="A61" s="13">
        <v>41</v>
      </c>
      <c r="B61" s="12">
        <f t="shared" si="0"/>
        <v>2775.4150439001887</v>
      </c>
      <c r="C61" s="12">
        <f t="shared" si="1"/>
        <v>1051.5480046685086</v>
      </c>
      <c r="D61" s="12">
        <f t="shared" si="2"/>
        <v>1723.8670392316801</v>
      </c>
      <c r="E61" s="12">
        <f t="shared" si="3"/>
        <v>571847.77187086397</v>
      </c>
    </row>
    <row r="62" spans="1:10">
      <c r="A62" s="13">
        <v>42</v>
      </c>
      <c r="B62" s="12">
        <f t="shared" si="0"/>
        <v>2775.4150439001887</v>
      </c>
      <c r="C62" s="12">
        <f t="shared" si="1"/>
        <v>1048.3875817632506</v>
      </c>
      <c r="D62" s="12">
        <f t="shared" si="2"/>
        <v>1727.0274621369381</v>
      </c>
      <c r="E62" s="12">
        <f t="shared" si="3"/>
        <v>570120.74440872704</v>
      </c>
    </row>
    <row r="63" spans="1:10">
      <c r="A63" s="13">
        <v>43</v>
      </c>
      <c r="B63" s="12">
        <f t="shared" si="0"/>
        <v>2775.4150439001887</v>
      </c>
      <c r="C63" s="12">
        <f t="shared" si="1"/>
        <v>1045.2213647493329</v>
      </c>
      <c r="D63" s="12">
        <f t="shared" si="2"/>
        <v>1730.1936791508558</v>
      </c>
      <c r="E63" s="12">
        <f t="shared" si="3"/>
        <v>568390.55072957615</v>
      </c>
    </row>
    <row r="64" spans="1:10">
      <c r="A64" s="13">
        <v>44</v>
      </c>
      <c r="B64" s="12">
        <f t="shared" si="0"/>
        <v>2775.4150439001887</v>
      </c>
      <c r="C64" s="12">
        <f t="shared" si="1"/>
        <v>1042.0493430042229</v>
      </c>
      <c r="D64" s="12">
        <f t="shared" si="2"/>
        <v>1733.3657008959658</v>
      </c>
      <c r="E64" s="12">
        <f t="shared" si="3"/>
        <v>566657.18502868013</v>
      </c>
    </row>
    <row r="65" spans="1:5">
      <c r="A65" s="13">
        <v>45</v>
      </c>
      <c r="B65" s="12">
        <f t="shared" si="0"/>
        <v>2775.4150439001887</v>
      </c>
      <c r="C65" s="12">
        <f t="shared" si="1"/>
        <v>1038.8715058859136</v>
      </c>
      <c r="D65" s="12">
        <f t="shared" si="2"/>
        <v>1736.5435380142751</v>
      </c>
      <c r="E65" s="12">
        <f t="shared" si="3"/>
        <v>564920.64149066585</v>
      </c>
    </row>
    <row r="66" spans="1:5">
      <c r="A66" s="13">
        <v>46</v>
      </c>
      <c r="B66" s="12">
        <f t="shared" si="0"/>
        <v>2775.4150439001887</v>
      </c>
      <c r="C66" s="12">
        <f t="shared" si="1"/>
        <v>1035.6878427328875</v>
      </c>
      <c r="D66" s="12">
        <f t="shared" si="2"/>
        <v>1739.7272011673012</v>
      </c>
      <c r="E66" s="12">
        <f t="shared" si="3"/>
        <v>563180.91428949859</v>
      </c>
    </row>
    <row r="67" spans="1:5">
      <c r="A67" s="13">
        <v>47</v>
      </c>
      <c r="B67" s="12">
        <f t="shared" si="0"/>
        <v>2775.4150439001887</v>
      </c>
      <c r="C67" s="12">
        <f t="shared" si="1"/>
        <v>1032.4983428640808</v>
      </c>
      <c r="D67" s="12">
        <f t="shared" si="2"/>
        <v>1742.916701036108</v>
      </c>
      <c r="E67" s="12">
        <f t="shared" si="3"/>
        <v>561437.99758846243</v>
      </c>
    </row>
    <row r="68" spans="1:5">
      <c r="A68" s="13">
        <v>48</v>
      </c>
      <c r="B68" s="12">
        <f t="shared" si="0"/>
        <v>2775.4150439001887</v>
      </c>
      <c r="C68" s="12">
        <f t="shared" si="1"/>
        <v>1029.3029955788477</v>
      </c>
      <c r="D68" s="12">
        <f t="shared" si="2"/>
        <v>1746.112048321341</v>
      </c>
      <c r="E68" s="12">
        <f t="shared" si="3"/>
        <v>559691.88554014114</v>
      </c>
    </row>
    <row r="69" spans="1:5">
      <c r="A69" s="13">
        <v>49</v>
      </c>
      <c r="B69" s="12">
        <f t="shared" si="0"/>
        <v>2775.4150439001887</v>
      </c>
      <c r="C69" s="12">
        <f t="shared" si="1"/>
        <v>1026.1017901569255</v>
      </c>
      <c r="D69" s="12">
        <f t="shared" si="2"/>
        <v>1749.3132537432632</v>
      </c>
      <c r="E69" s="12">
        <f t="shared" si="3"/>
        <v>557942.57228639792</v>
      </c>
    </row>
    <row r="70" spans="1:5">
      <c r="A70" s="13">
        <v>50</v>
      </c>
      <c r="B70" s="12">
        <f t="shared" si="0"/>
        <v>2775.4150439001887</v>
      </c>
      <c r="C70" s="12">
        <f t="shared" si="1"/>
        <v>1022.8947158583961</v>
      </c>
      <c r="D70" s="12">
        <f t="shared" si="2"/>
        <v>1752.5203280417927</v>
      </c>
      <c r="E70" s="12">
        <f t="shared" si="3"/>
        <v>556190.05195835617</v>
      </c>
    </row>
    <row r="71" spans="1:5">
      <c r="A71" s="13">
        <v>51</v>
      </c>
      <c r="B71" s="12">
        <f t="shared" si="0"/>
        <v>2775.4150439001887</v>
      </c>
      <c r="C71" s="12">
        <f t="shared" si="1"/>
        <v>1019.681761923653</v>
      </c>
      <c r="D71" s="12">
        <f t="shared" si="2"/>
        <v>1755.7332819765356</v>
      </c>
      <c r="E71" s="12">
        <f t="shared" si="3"/>
        <v>554434.31867637963</v>
      </c>
    </row>
    <row r="72" spans="1:5">
      <c r="A72" s="13">
        <v>52</v>
      </c>
      <c r="B72" s="12">
        <f t="shared" si="0"/>
        <v>2775.4150439001887</v>
      </c>
      <c r="C72" s="12">
        <f t="shared" si="1"/>
        <v>1016.4629175733626</v>
      </c>
      <c r="D72" s="12">
        <f t="shared" si="2"/>
        <v>1758.9521263268261</v>
      </c>
      <c r="E72" s="12">
        <f t="shared" si="3"/>
        <v>552675.36655005277</v>
      </c>
    </row>
    <row r="73" spans="1:5">
      <c r="A73" s="13">
        <v>53</v>
      </c>
      <c r="B73" s="12">
        <f t="shared" si="0"/>
        <v>2775.4150439001887</v>
      </c>
      <c r="C73" s="12">
        <f t="shared" si="1"/>
        <v>1013.2381720084301</v>
      </c>
      <c r="D73" s="12">
        <f t="shared" si="2"/>
        <v>1762.1768718917588</v>
      </c>
      <c r="E73" s="12">
        <f t="shared" si="3"/>
        <v>550913.18967816106</v>
      </c>
    </row>
    <row r="74" spans="1:5">
      <c r="A74" s="13">
        <v>54</v>
      </c>
      <c r="B74" s="12">
        <f t="shared" si="0"/>
        <v>2775.4150439001887</v>
      </c>
      <c r="C74" s="12">
        <f t="shared" si="1"/>
        <v>1010.0075144099619</v>
      </c>
      <c r="D74" s="12">
        <f t="shared" si="2"/>
        <v>1765.4075294902268</v>
      </c>
      <c r="E74" s="12">
        <f t="shared" si="3"/>
        <v>549147.78214867087</v>
      </c>
    </row>
    <row r="75" spans="1:5">
      <c r="A75" s="13">
        <v>55</v>
      </c>
      <c r="B75" s="12">
        <f t="shared" si="0"/>
        <v>2775.4150439001887</v>
      </c>
      <c r="C75" s="12">
        <f t="shared" si="1"/>
        <v>1006.77093393923</v>
      </c>
      <c r="D75" s="12">
        <f t="shared" si="2"/>
        <v>1768.6441099609588</v>
      </c>
      <c r="E75" s="12">
        <f t="shared" si="3"/>
        <v>547379.13803870988</v>
      </c>
    </row>
    <row r="76" spans="1:5">
      <c r="A76" s="13">
        <v>56</v>
      </c>
      <c r="B76" s="12">
        <f t="shared" si="0"/>
        <v>2775.4150439001887</v>
      </c>
      <c r="C76" s="12">
        <f t="shared" si="1"/>
        <v>1003.5284197376347</v>
      </c>
      <c r="D76" s="12">
        <f t="shared" si="2"/>
        <v>1771.886624162554</v>
      </c>
      <c r="E76" s="12">
        <f t="shared" si="3"/>
        <v>545607.25141454733</v>
      </c>
    </row>
    <row r="77" spans="1:5">
      <c r="A77" s="13">
        <v>57</v>
      </c>
      <c r="B77" s="12">
        <f t="shared" si="0"/>
        <v>2775.4150439001887</v>
      </c>
      <c r="C77" s="12">
        <f t="shared" si="1"/>
        <v>1000.2799609266701</v>
      </c>
      <c r="D77" s="12">
        <f t="shared" si="2"/>
        <v>1775.1350829735186</v>
      </c>
      <c r="E77" s="12">
        <f t="shared" si="3"/>
        <v>543832.11633157381</v>
      </c>
    </row>
    <row r="78" spans="1:5">
      <c r="A78" s="13">
        <v>58</v>
      </c>
      <c r="B78" s="12">
        <f t="shared" si="0"/>
        <v>2775.4150439001887</v>
      </c>
      <c r="C78" s="12">
        <f t="shared" si="1"/>
        <v>997.0255466078853</v>
      </c>
      <c r="D78" s="12">
        <f t="shared" si="2"/>
        <v>1778.3894972923035</v>
      </c>
      <c r="E78" s="12">
        <f t="shared" si="3"/>
        <v>542053.72683428146</v>
      </c>
    </row>
    <row r="79" spans="1:5">
      <c r="A79" s="13">
        <v>59</v>
      </c>
      <c r="B79" s="12">
        <f t="shared" si="0"/>
        <v>2775.4150439001887</v>
      </c>
      <c r="C79" s="12">
        <f t="shared" si="1"/>
        <v>993.76516586284936</v>
      </c>
      <c r="D79" s="12">
        <f t="shared" si="2"/>
        <v>1781.6498780373395</v>
      </c>
      <c r="E79" s="12">
        <f t="shared" si="3"/>
        <v>540272.07695624407</v>
      </c>
    </row>
    <row r="80" spans="1:5">
      <c r="A80" s="13">
        <v>60</v>
      </c>
      <c r="B80" s="12">
        <f t="shared" si="0"/>
        <v>2775.4150439001887</v>
      </c>
      <c r="C80" s="12">
        <f t="shared" si="1"/>
        <v>990.49880775311408</v>
      </c>
      <c r="D80" s="12">
        <f t="shared" si="2"/>
        <v>1784.9162361470746</v>
      </c>
      <c r="E80" s="12">
        <f t="shared" si="3"/>
        <v>538487.16072009702</v>
      </c>
    </row>
    <row r="81" spans="1:5">
      <c r="A81" s="13">
        <v>61</v>
      </c>
      <c r="B81" s="12">
        <f t="shared" si="0"/>
        <v>2775.4150439001887</v>
      </c>
      <c r="C81" s="12">
        <f t="shared" si="1"/>
        <v>987.2264613201778</v>
      </c>
      <c r="D81" s="12">
        <f t="shared" si="2"/>
        <v>1788.1885825800109</v>
      </c>
      <c r="E81" s="12">
        <f t="shared" si="3"/>
        <v>536698.97213751706</v>
      </c>
    </row>
    <row r="82" spans="1:5">
      <c r="A82" s="13">
        <v>62</v>
      </c>
      <c r="B82" s="12">
        <f t="shared" si="0"/>
        <v>2775.4150439001887</v>
      </c>
      <c r="C82" s="12">
        <f t="shared" si="1"/>
        <v>983.94811558544791</v>
      </c>
      <c r="D82" s="12">
        <f t="shared" si="2"/>
        <v>1791.4669283147409</v>
      </c>
      <c r="E82" s="12">
        <f t="shared" si="3"/>
        <v>534907.5052092023</v>
      </c>
    </row>
    <row r="83" spans="1:5">
      <c r="A83" s="13">
        <v>63</v>
      </c>
      <c r="B83" s="12">
        <f t="shared" si="0"/>
        <v>2775.4150439001887</v>
      </c>
      <c r="C83" s="12">
        <f t="shared" si="1"/>
        <v>980.66375955020419</v>
      </c>
      <c r="D83" s="12">
        <f t="shared" si="2"/>
        <v>1794.7512843499844</v>
      </c>
      <c r="E83" s="12">
        <f t="shared" si="3"/>
        <v>533112.75392485235</v>
      </c>
    </row>
    <row r="84" spans="1:5">
      <c r="A84" s="13">
        <v>64</v>
      </c>
      <c r="B84" s="12">
        <f t="shared" si="0"/>
        <v>2775.4150439001887</v>
      </c>
      <c r="C84" s="12">
        <f t="shared" si="1"/>
        <v>977.37338219556261</v>
      </c>
      <c r="D84" s="12">
        <f t="shared" si="2"/>
        <v>1798.0416617046262</v>
      </c>
      <c r="E84" s="12">
        <f t="shared" si="3"/>
        <v>531314.7122631477</v>
      </c>
    </row>
    <row r="85" spans="1:5">
      <c r="A85" s="13">
        <v>65</v>
      </c>
      <c r="B85" s="12">
        <f t="shared" ref="B85:B148" si="8">IF(A85&gt;$D$14,"",$D$13)</f>
        <v>2775.4150439001887</v>
      </c>
      <c r="C85" s="12">
        <f t="shared" ref="C85:C148" si="9">IF(A85&gt;$D$14,"",$D$8/12*E84)</f>
        <v>974.07697248243744</v>
      </c>
      <c r="D85" s="12">
        <f t="shared" ref="D85:D148" si="10">IF(A85&gt;$D$14,"",B85-C85)</f>
        <v>1801.3380714177513</v>
      </c>
      <c r="E85" s="12">
        <f t="shared" ref="E85:E148" si="11">IF(A85&gt;$D$14,"",E84-D85)</f>
        <v>529513.37419172993</v>
      </c>
    </row>
    <row r="86" spans="1:5">
      <c r="A86" s="13">
        <v>66</v>
      </c>
      <c r="B86" s="12">
        <f t="shared" si="8"/>
        <v>2775.4150439001887</v>
      </c>
      <c r="C86" s="12">
        <f t="shared" si="9"/>
        <v>970.77451935150486</v>
      </c>
      <c r="D86" s="12">
        <f t="shared" si="10"/>
        <v>1804.640524548684</v>
      </c>
      <c r="E86" s="12">
        <f t="shared" si="11"/>
        <v>527708.73366718122</v>
      </c>
    </row>
    <row r="87" spans="1:5">
      <c r="A87" s="13">
        <v>67</v>
      </c>
      <c r="B87" s="12">
        <f t="shared" si="8"/>
        <v>2775.4150439001887</v>
      </c>
      <c r="C87" s="12">
        <f t="shared" si="9"/>
        <v>967.46601172316559</v>
      </c>
      <c r="D87" s="12">
        <f t="shared" si="10"/>
        <v>1807.9490321770231</v>
      </c>
      <c r="E87" s="12">
        <f t="shared" si="11"/>
        <v>525900.78463500424</v>
      </c>
    </row>
    <row r="88" spans="1:5">
      <c r="A88" s="13">
        <v>68</v>
      </c>
      <c r="B88" s="12">
        <f t="shared" si="8"/>
        <v>2775.4150439001887</v>
      </c>
      <c r="C88" s="12">
        <f t="shared" si="9"/>
        <v>964.1514384975078</v>
      </c>
      <c r="D88" s="12">
        <f t="shared" si="10"/>
        <v>1811.2636054026809</v>
      </c>
      <c r="E88" s="12">
        <f t="shared" si="11"/>
        <v>524089.52102960157</v>
      </c>
    </row>
    <row r="89" spans="1:5">
      <c r="A89" s="13">
        <v>69</v>
      </c>
      <c r="B89" s="12">
        <f t="shared" si="8"/>
        <v>2775.4150439001887</v>
      </c>
      <c r="C89" s="12">
        <f t="shared" si="9"/>
        <v>960.83078855426947</v>
      </c>
      <c r="D89" s="12">
        <f t="shared" si="10"/>
        <v>1814.5842553459192</v>
      </c>
      <c r="E89" s="12">
        <f t="shared" si="11"/>
        <v>522274.93677425565</v>
      </c>
    </row>
    <row r="90" spans="1:5">
      <c r="A90" s="13">
        <v>70</v>
      </c>
      <c r="B90" s="12">
        <f t="shared" si="8"/>
        <v>2775.4150439001887</v>
      </c>
      <c r="C90" s="12">
        <f t="shared" si="9"/>
        <v>957.50405075280196</v>
      </c>
      <c r="D90" s="12">
        <f t="shared" si="10"/>
        <v>1817.9109931473868</v>
      </c>
      <c r="E90" s="12">
        <f t="shared" si="11"/>
        <v>520457.02578110824</v>
      </c>
    </row>
    <row r="91" spans="1:5">
      <c r="A91" s="13">
        <v>71</v>
      </c>
      <c r="B91" s="12">
        <f t="shared" si="8"/>
        <v>2775.4150439001887</v>
      </c>
      <c r="C91" s="12">
        <f t="shared" si="9"/>
        <v>954.17121393203172</v>
      </c>
      <c r="D91" s="12">
        <f t="shared" si="10"/>
        <v>1821.2438299681571</v>
      </c>
      <c r="E91" s="12">
        <f t="shared" si="11"/>
        <v>518635.78195114009</v>
      </c>
    </row>
    <row r="92" spans="1:5">
      <c r="A92" s="13">
        <v>72</v>
      </c>
      <c r="B92" s="12">
        <f t="shared" si="8"/>
        <v>2775.4150439001887</v>
      </c>
      <c r="C92" s="12">
        <f t="shared" si="9"/>
        <v>950.83226691042353</v>
      </c>
      <c r="D92" s="12">
        <f t="shared" si="10"/>
        <v>1824.5827769897651</v>
      </c>
      <c r="E92" s="12">
        <f t="shared" si="11"/>
        <v>516811.1991741503</v>
      </c>
    </row>
    <row r="93" spans="1:5">
      <c r="A93" s="13">
        <v>73</v>
      </c>
      <c r="B93" s="12">
        <f t="shared" si="8"/>
        <v>2775.4150439001887</v>
      </c>
      <c r="C93" s="12">
        <f t="shared" si="9"/>
        <v>947.48719848594214</v>
      </c>
      <c r="D93" s="12">
        <f t="shared" si="10"/>
        <v>1827.9278454142466</v>
      </c>
      <c r="E93" s="12">
        <f t="shared" si="11"/>
        <v>514983.27132873604</v>
      </c>
    </row>
    <row r="94" spans="1:5">
      <c r="A94" s="13">
        <v>74</v>
      </c>
      <c r="B94" s="12">
        <f t="shared" si="8"/>
        <v>2775.4150439001887</v>
      </c>
      <c r="C94" s="12">
        <f t="shared" si="9"/>
        <v>944.13599743601605</v>
      </c>
      <c r="D94" s="12">
        <f t="shared" si="10"/>
        <v>1831.2790464641726</v>
      </c>
      <c r="E94" s="12">
        <f t="shared" si="11"/>
        <v>513151.99228227185</v>
      </c>
    </row>
    <row r="95" spans="1:5">
      <c r="A95" s="13">
        <v>75</v>
      </c>
      <c r="B95" s="12">
        <f t="shared" si="8"/>
        <v>2775.4150439001887</v>
      </c>
      <c r="C95" s="12">
        <f t="shared" si="9"/>
        <v>940.77865251749836</v>
      </c>
      <c r="D95" s="12">
        <f t="shared" si="10"/>
        <v>1834.6363913826904</v>
      </c>
      <c r="E95" s="12">
        <f t="shared" si="11"/>
        <v>511317.35589088919</v>
      </c>
    </row>
    <row r="96" spans="1:5">
      <c r="A96" s="13">
        <v>76</v>
      </c>
      <c r="B96" s="12">
        <f t="shared" si="8"/>
        <v>2775.4150439001887</v>
      </c>
      <c r="C96" s="12">
        <f t="shared" si="9"/>
        <v>937.41515246663016</v>
      </c>
      <c r="D96" s="12">
        <f t="shared" si="10"/>
        <v>1837.9998914335586</v>
      </c>
      <c r="E96" s="12">
        <f t="shared" si="11"/>
        <v>509479.35599945561</v>
      </c>
    </row>
    <row r="97" spans="1:5">
      <c r="A97" s="13">
        <v>77</v>
      </c>
      <c r="B97" s="12">
        <f t="shared" si="8"/>
        <v>2775.4150439001887</v>
      </c>
      <c r="C97" s="12">
        <f t="shared" si="9"/>
        <v>934.04548599900193</v>
      </c>
      <c r="D97" s="12">
        <f t="shared" si="10"/>
        <v>1841.3695579011869</v>
      </c>
      <c r="E97" s="12">
        <f t="shared" si="11"/>
        <v>507637.98644155444</v>
      </c>
    </row>
    <row r="98" spans="1:5">
      <c r="A98" s="13">
        <v>78</v>
      </c>
      <c r="B98" s="12">
        <f t="shared" si="8"/>
        <v>2775.4150439001887</v>
      </c>
      <c r="C98" s="12">
        <f t="shared" si="9"/>
        <v>930.66964180951641</v>
      </c>
      <c r="D98" s="12">
        <f t="shared" si="10"/>
        <v>1844.7454020906723</v>
      </c>
      <c r="E98" s="12">
        <f t="shared" si="11"/>
        <v>505793.24103946378</v>
      </c>
    </row>
    <row r="99" spans="1:5">
      <c r="A99" s="13">
        <v>79</v>
      </c>
      <c r="B99" s="12">
        <f t="shared" si="8"/>
        <v>2775.4150439001887</v>
      </c>
      <c r="C99" s="12">
        <f t="shared" si="9"/>
        <v>927.28760857235022</v>
      </c>
      <c r="D99" s="12">
        <f t="shared" si="10"/>
        <v>1848.1274353278386</v>
      </c>
      <c r="E99" s="12">
        <f t="shared" si="11"/>
        <v>503945.11360413593</v>
      </c>
    </row>
    <row r="100" spans="1:5">
      <c r="A100" s="13">
        <v>80</v>
      </c>
      <c r="B100" s="12">
        <f t="shared" si="8"/>
        <v>2775.4150439001887</v>
      </c>
      <c r="C100" s="12">
        <f t="shared" si="9"/>
        <v>923.89937494091589</v>
      </c>
      <c r="D100" s="12">
        <f t="shared" si="10"/>
        <v>1851.5156689592727</v>
      </c>
      <c r="E100" s="12">
        <f t="shared" si="11"/>
        <v>502093.59793517663</v>
      </c>
    </row>
    <row r="101" spans="1:5">
      <c r="A101" s="13">
        <v>81</v>
      </c>
      <c r="B101" s="12">
        <f t="shared" si="8"/>
        <v>2775.4150439001887</v>
      </c>
      <c r="C101" s="12">
        <f t="shared" si="9"/>
        <v>920.50492954782385</v>
      </c>
      <c r="D101" s="12">
        <f t="shared" si="10"/>
        <v>1854.9101143523649</v>
      </c>
      <c r="E101" s="12">
        <f t="shared" si="11"/>
        <v>500238.68782082427</v>
      </c>
    </row>
    <row r="102" spans="1:5">
      <c r="A102" s="13">
        <v>82</v>
      </c>
      <c r="B102" s="12">
        <f t="shared" si="8"/>
        <v>2775.4150439001887</v>
      </c>
      <c r="C102" s="12">
        <f t="shared" si="9"/>
        <v>917.10426100484449</v>
      </c>
      <c r="D102" s="12">
        <f t="shared" si="10"/>
        <v>1858.3107828953443</v>
      </c>
      <c r="E102" s="12">
        <f t="shared" si="11"/>
        <v>498380.37703792891</v>
      </c>
    </row>
    <row r="103" spans="1:5">
      <c r="A103" s="13">
        <v>83</v>
      </c>
      <c r="B103" s="12">
        <f t="shared" si="8"/>
        <v>2775.4150439001887</v>
      </c>
      <c r="C103" s="12">
        <f t="shared" si="9"/>
        <v>913.69735790286961</v>
      </c>
      <c r="D103" s="12">
        <f t="shared" si="10"/>
        <v>1861.7176859973192</v>
      </c>
      <c r="E103" s="12">
        <f t="shared" si="11"/>
        <v>496518.65935193159</v>
      </c>
    </row>
    <row r="104" spans="1:5">
      <c r="A104" s="13">
        <v>84</v>
      </c>
      <c r="B104" s="12">
        <f t="shared" si="8"/>
        <v>2775.4150439001887</v>
      </c>
      <c r="C104" s="12">
        <f t="shared" si="9"/>
        <v>910.28420881187458</v>
      </c>
      <c r="D104" s="12">
        <f t="shared" si="10"/>
        <v>1865.1308350883141</v>
      </c>
      <c r="E104" s="12">
        <f t="shared" si="11"/>
        <v>494653.52851684327</v>
      </c>
    </row>
    <row r="105" spans="1:5">
      <c r="A105" s="13">
        <v>85</v>
      </c>
      <c r="B105" s="12">
        <f t="shared" si="8"/>
        <v>2775.4150439001887</v>
      </c>
      <c r="C105" s="12">
        <f t="shared" si="9"/>
        <v>906.8648022808793</v>
      </c>
      <c r="D105" s="12">
        <f t="shared" si="10"/>
        <v>1868.5502416193094</v>
      </c>
      <c r="E105" s="12">
        <f t="shared" si="11"/>
        <v>492784.97827522398</v>
      </c>
    </row>
    <row r="106" spans="1:5">
      <c r="A106" s="13">
        <v>86</v>
      </c>
      <c r="B106" s="12">
        <f t="shared" si="8"/>
        <v>2775.4150439001887</v>
      </c>
      <c r="C106" s="12">
        <f t="shared" si="9"/>
        <v>903.43912683791064</v>
      </c>
      <c r="D106" s="12">
        <f t="shared" si="10"/>
        <v>1871.9759170622781</v>
      </c>
      <c r="E106" s="12">
        <f t="shared" si="11"/>
        <v>490913.00235816173</v>
      </c>
    </row>
    <row r="107" spans="1:5">
      <c r="A107" s="13">
        <v>87</v>
      </c>
      <c r="B107" s="12">
        <f t="shared" si="8"/>
        <v>2775.4150439001887</v>
      </c>
      <c r="C107" s="12">
        <f t="shared" si="9"/>
        <v>900.00717098996313</v>
      </c>
      <c r="D107" s="12">
        <f t="shared" si="10"/>
        <v>1875.4078729102257</v>
      </c>
      <c r="E107" s="12">
        <f t="shared" si="11"/>
        <v>489037.59448525152</v>
      </c>
    </row>
    <row r="108" spans="1:5">
      <c r="A108" s="13">
        <v>88</v>
      </c>
      <c r="B108" s="12">
        <f t="shared" si="8"/>
        <v>2775.4150439001887</v>
      </c>
      <c r="C108" s="12">
        <f t="shared" si="9"/>
        <v>896.56892322296108</v>
      </c>
      <c r="D108" s="12">
        <f t="shared" si="10"/>
        <v>1878.8461206772276</v>
      </c>
      <c r="E108" s="12">
        <f t="shared" si="11"/>
        <v>487158.74836457428</v>
      </c>
    </row>
    <row r="109" spans="1:5">
      <c r="A109" s="13">
        <v>89</v>
      </c>
      <c r="B109" s="12">
        <f t="shared" si="8"/>
        <v>2775.4150439001887</v>
      </c>
      <c r="C109" s="12">
        <f t="shared" si="9"/>
        <v>893.12437200171951</v>
      </c>
      <c r="D109" s="12">
        <f t="shared" si="10"/>
        <v>1882.2906718984691</v>
      </c>
      <c r="E109" s="12">
        <f t="shared" si="11"/>
        <v>485276.45769267582</v>
      </c>
    </row>
    <row r="110" spans="1:5">
      <c r="A110" s="13">
        <v>90</v>
      </c>
      <c r="B110" s="12">
        <f t="shared" si="8"/>
        <v>2775.4150439001887</v>
      </c>
      <c r="C110" s="12">
        <f t="shared" si="9"/>
        <v>889.67350576990566</v>
      </c>
      <c r="D110" s="12">
        <f t="shared" si="10"/>
        <v>1885.7415381302831</v>
      </c>
      <c r="E110" s="12">
        <f t="shared" si="11"/>
        <v>483390.71615454555</v>
      </c>
    </row>
    <row r="111" spans="1:5">
      <c r="A111" s="13">
        <v>91</v>
      </c>
      <c r="B111" s="12">
        <f t="shared" si="8"/>
        <v>2775.4150439001887</v>
      </c>
      <c r="C111" s="12">
        <f t="shared" si="9"/>
        <v>886.2163129500002</v>
      </c>
      <c r="D111" s="12">
        <f t="shared" si="10"/>
        <v>1889.1987309501885</v>
      </c>
      <c r="E111" s="12">
        <f t="shared" si="11"/>
        <v>481501.51742359536</v>
      </c>
    </row>
    <row r="112" spans="1:5">
      <c r="A112" s="13">
        <v>92</v>
      </c>
      <c r="B112" s="12">
        <f t="shared" si="8"/>
        <v>2775.4150439001887</v>
      </c>
      <c r="C112" s="12">
        <f t="shared" si="9"/>
        <v>882.75278194325813</v>
      </c>
      <c r="D112" s="12">
        <f t="shared" si="10"/>
        <v>1892.6622619569307</v>
      </c>
      <c r="E112" s="12">
        <f t="shared" si="11"/>
        <v>479608.85516163841</v>
      </c>
    </row>
    <row r="113" spans="1:5">
      <c r="A113" s="13">
        <v>93</v>
      </c>
      <c r="B113" s="12">
        <f t="shared" si="8"/>
        <v>2775.4150439001887</v>
      </c>
      <c r="C113" s="12">
        <f t="shared" si="9"/>
        <v>879.28290112967045</v>
      </c>
      <c r="D113" s="12">
        <f t="shared" si="10"/>
        <v>1896.1321427705184</v>
      </c>
      <c r="E113" s="12">
        <f t="shared" si="11"/>
        <v>477712.7230188679</v>
      </c>
    </row>
    <row r="114" spans="1:5">
      <c r="A114" s="13">
        <v>94</v>
      </c>
      <c r="B114" s="12">
        <f t="shared" si="8"/>
        <v>2775.4150439001887</v>
      </c>
      <c r="C114" s="12">
        <f t="shared" si="9"/>
        <v>875.80665886792451</v>
      </c>
      <c r="D114" s="12">
        <f t="shared" si="10"/>
        <v>1899.6083850322643</v>
      </c>
      <c r="E114" s="12">
        <f t="shared" si="11"/>
        <v>475813.11463383562</v>
      </c>
    </row>
    <row r="115" spans="1:5">
      <c r="A115" s="13">
        <v>95</v>
      </c>
      <c r="B115" s="12">
        <f t="shared" si="8"/>
        <v>2775.4150439001887</v>
      </c>
      <c r="C115" s="12">
        <f t="shared" si="9"/>
        <v>872.32404349536523</v>
      </c>
      <c r="D115" s="12">
        <f t="shared" si="10"/>
        <v>1903.0910004048235</v>
      </c>
      <c r="E115" s="12">
        <f t="shared" si="11"/>
        <v>473910.02363343077</v>
      </c>
    </row>
    <row r="116" spans="1:5">
      <c r="A116" s="13">
        <v>96</v>
      </c>
      <c r="B116" s="12">
        <f t="shared" si="8"/>
        <v>2775.4150439001887</v>
      </c>
      <c r="C116" s="12">
        <f t="shared" si="9"/>
        <v>868.83504332795644</v>
      </c>
      <c r="D116" s="12">
        <f t="shared" si="10"/>
        <v>1906.5800005722322</v>
      </c>
      <c r="E116" s="12">
        <f t="shared" si="11"/>
        <v>472003.44363285851</v>
      </c>
    </row>
    <row r="117" spans="1:5">
      <c r="A117" s="13">
        <v>97</v>
      </c>
      <c r="B117" s="12">
        <f t="shared" si="8"/>
        <v>2775.4150439001887</v>
      </c>
      <c r="C117" s="12">
        <f t="shared" si="9"/>
        <v>865.33964666024065</v>
      </c>
      <c r="D117" s="12">
        <f t="shared" si="10"/>
        <v>1910.075397239948</v>
      </c>
      <c r="E117" s="12">
        <f t="shared" si="11"/>
        <v>470093.36823561857</v>
      </c>
    </row>
    <row r="118" spans="1:5">
      <c r="A118" s="13">
        <v>98</v>
      </c>
      <c r="B118" s="12">
        <f t="shared" si="8"/>
        <v>2775.4150439001887</v>
      </c>
      <c r="C118" s="12">
        <f t="shared" si="9"/>
        <v>861.83784176530071</v>
      </c>
      <c r="D118" s="12">
        <f t="shared" si="10"/>
        <v>1913.577202134888</v>
      </c>
      <c r="E118" s="12">
        <f t="shared" si="11"/>
        <v>468179.79103348369</v>
      </c>
    </row>
    <row r="119" spans="1:5">
      <c r="A119" s="13">
        <v>99</v>
      </c>
      <c r="B119" s="12">
        <f t="shared" si="8"/>
        <v>2775.4150439001887</v>
      </c>
      <c r="C119" s="12">
        <f t="shared" si="9"/>
        <v>858.32961689472006</v>
      </c>
      <c r="D119" s="12">
        <f t="shared" si="10"/>
        <v>1917.0854270054688</v>
      </c>
      <c r="E119" s="12">
        <f t="shared" si="11"/>
        <v>466262.70560647821</v>
      </c>
    </row>
    <row r="120" spans="1:5">
      <c r="A120" s="13">
        <v>100</v>
      </c>
      <c r="B120" s="12">
        <f t="shared" si="8"/>
        <v>2775.4150439001887</v>
      </c>
      <c r="C120" s="12">
        <f t="shared" si="9"/>
        <v>854.81496027854337</v>
      </c>
      <c r="D120" s="12">
        <f t="shared" si="10"/>
        <v>1920.6000836216454</v>
      </c>
      <c r="E120" s="12">
        <f t="shared" si="11"/>
        <v>464342.10552285658</v>
      </c>
    </row>
    <row r="121" spans="1:5">
      <c r="A121" s="13">
        <v>101</v>
      </c>
      <c r="B121" s="12">
        <f t="shared" si="8"/>
        <v>2775.4150439001887</v>
      </c>
      <c r="C121" s="12">
        <f t="shared" si="9"/>
        <v>851.29386012523707</v>
      </c>
      <c r="D121" s="12">
        <f t="shared" si="10"/>
        <v>1924.1211837749515</v>
      </c>
      <c r="E121" s="12">
        <f t="shared" si="11"/>
        <v>462417.98433908162</v>
      </c>
    </row>
    <row r="122" spans="1:5">
      <c r="A122" s="13">
        <v>102</v>
      </c>
      <c r="B122" s="12">
        <f t="shared" si="8"/>
        <v>2775.4150439001887</v>
      </c>
      <c r="C122" s="12">
        <f t="shared" si="9"/>
        <v>847.76630462164962</v>
      </c>
      <c r="D122" s="12">
        <f t="shared" si="10"/>
        <v>1927.6487392785391</v>
      </c>
      <c r="E122" s="12">
        <f t="shared" si="11"/>
        <v>460490.33559980307</v>
      </c>
    </row>
    <row r="123" spans="1:5">
      <c r="A123" s="13">
        <v>103</v>
      </c>
      <c r="B123" s="12">
        <f t="shared" si="8"/>
        <v>2775.4150439001887</v>
      </c>
      <c r="C123" s="12">
        <f t="shared" si="9"/>
        <v>844.23228193297234</v>
      </c>
      <c r="D123" s="12">
        <f t="shared" si="10"/>
        <v>1931.1827619672163</v>
      </c>
      <c r="E123" s="12">
        <f t="shared" si="11"/>
        <v>458559.15283783583</v>
      </c>
    </row>
    <row r="124" spans="1:5">
      <c r="A124" s="13">
        <v>104</v>
      </c>
      <c r="B124" s="12">
        <f t="shared" si="8"/>
        <v>2775.4150439001887</v>
      </c>
      <c r="C124" s="12">
        <f t="shared" si="9"/>
        <v>840.69178020269896</v>
      </c>
      <c r="D124" s="12">
        <f t="shared" si="10"/>
        <v>1934.7232636974898</v>
      </c>
      <c r="E124" s="12">
        <f t="shared" si="11"/>
        <v>456624.42957413837</v>
      </c>
    </row>
    <row r="125" spans="1:5">
      <c r="A125" s="13">
        <v>105</v>
      </c>
      <c r="B125" s="12">
        <f t="shared" si="8"/>
        <v>2775.4150439001887</v>
      </c>
      <c r="C125" s="12">
        <f t="shared" si="9"/>
        <v>837.14478755258699</v>
      </c>
      <c r="D125" s="12">
        <f t="shared" si="10"/>
        <v>1938.2702563476018</v>
      </c>
      <c r="E125" s="12">
        <f t="shared" si="11"/>
        <v>454686.15931779076</v>
      </c>
    </row>
    <row r="126" spans="1:5">
      <c r="A126" s="13">
        <v>106</v>
      </c>
      <c r="B126" s="12">
        <f t="shared" si="8"/>
        <v>2775.4150439001887</v>
      </c>
      <c r="C126" s="12">
        <f t="shared" si="9"/>
        <v>833.59129208261641</v>
      </c>
      <c r="D126" s="12">
        <f t="shared" si="10"/>
        <v>1941.8237518175724</v>
      </c>
      <c r="E126" s="12">
        <f t="shared" si="11"/>
        <v>452744.33556597319</v>
      </c>
    </row>
    <row r="127" spans="1:5">
      <c r="A127" s="13">
        <v>107</v>
      </c>
      <c r="B127" s="12">
        <f t="shared" si="8"/>
        <v>2775.4150439001887</v>
      </c>
      <c r="C127" s="12">
        <f t="shared" si="9"/>
        <v>830.03128187095081</v>
      </c>
      <c r="D127" s="12">
        <f t="shared" si="10"/>
        <v>1945.3837620292379</v>
      </c>
      <c r="E127" s="12">
        <f t="shared" si="11"/>
        <v>450798.95180394396</v>
      </c>
    </row>
    <row r="128" spans="1:5">
      <c r="A128" s="13">
        <v>108</v>
      </c>
      <c r="B128" s="12">
        <f t="shared" si="8"/>
        <v>2775.4150439001887</v>
      </c>
      <c r="C128" s="12">
        <f t="shared" si="9"/>
        <v>826.46474497389727</v>
      </c>
      <c r="D128" s="12">
        <f t="shared" si="10"/>
        <v>1948.9502989262915</v>
      </c>
      <c r="E128" s="12">
        <f t="shared" si="11"/>
        <v>448850.00150501769</v>
      </c>
    </row>
    <row r="129" spans="1:5">
      <c r="A129" s="13">
        <v>109</v>
      </c>
      <c r="B129" s="12">
        <f t="shared" si="8"/>
        <v>2775.4150439001887</v>
      </c>
      <c r="C129" s="12">
        <f t="shared" si="9"/>
        <v>822.89166942586576</v>
      </c>
      <c r="D129" s="12">
        <f t="shared" si="10"/>
        <v>1952.523374474323</v>
      </c>
      <c r="E129" s="12">
        <f t="shared" si="11"/>
        <v>446897.47813054337</v>
      </c>
    </row>
    <row r="130" spans="1:5">
      <c r="A130" s="13">
        <v>110</v>
      </c>
      <c r="B130" s="12">
        <f t="shared" si="8"/>
        <v>2775.4150439001887</v>
      </c>
      <c r="C130" s="12">
        <f t="shared" si="9"/>
        <v>819.31204323932945</v>
      </c>
      <c r="D130" s="12">
        <f t="shared" si="10"/>
        <v>1956.1030006608594</v>
      </c>
      <c r="E130" s="12">
        <f t="shared" si="11"/>
        <v>444941.37512988254</v>
      </c>
    </row>
    <row r="131" spans="1:5">
      <c r="A131" s="13">
        <v>111</v>
      </c>
      <c r="B131" s="12">
        <f t="shared" si="8"/>
        <v>2775.4150439001887</v>
      </c>
      <c r="C131" s="12">
        <f t="shared" si="9"/>
        <v>815.72585440478463</v>
      </c>
      <c r="D131" s="12">
        <f t="shared" si="10"/>
        <v>1959.6891894954042</v>
      </c>
      <c r="E131" s="12">
        <f t="shared" si="11"/>
        <v>442981.68594038713</v>
      </c>
    </row>
    <row r="132" spans="1:5">
      <c r="A132" s="13">
        <v>112</v>
      </c>
      <c r="B132" s="12">
        <f t="shared" si="8"/>
        <v>2775.4150439001887</v>
      </c>
      <c r="C132" s="12">
        <f t="shared" si="9"/>
        <v>812.1330908907097</v>
      </c>
      <c r="D132" s="12">
        <f t="shared" si="10"/>
        <v>1963.2819530094789</v>
      </c>
      <c r="E132" s="12">
        <f t="shared" si="11"/>
        <v>441018.40398737765</v>
      </c>
    </row>
    <row r="133" spans="1:5">
      <c r="A133" s="13">
        <v>113</v>
      </c>
      <c r="B133" s="12">
        <f t="shared" si="8"/>
        <v>2775.4150439001887</v>
      </c>
      <c r="C133" s="12">
        <f t="shared" si="9"/>
        <v>808.53374064352568</v>
      </c>
      <c r="D133" s="12">
        <f t="shared" si="10"/>
        <v>1966.8813032566632</v>
      </c>
      <c r="E133" s="12">
        <f t="shared" si="11"/>
        <v>439051.52268412098</v>
      </c>
    </row>
    <row r="134" spans="1:5">
      <c r="A134" s="13">
        <v>114</v>
      </c>
      <c r="B134" s="12">
        <f t="shared" si="8"/>
        <v>2775.4150439001887</v>
      </c>
      <c r="C134" s="12">
        <f t="shared" si="9"/>
        <v>804.92779158755513</v>
      </c>
      <c r="D134" s="12">
        <f t="shared" si="10"/>
        <v>1970.4872523126337</v>
      </c>
      <c r="E134" s="12">
        <f t="shared" si="11"/>
        <v>437081.03543180833</v>
      </c>
    </row>
    <row r="135" spans="1:5">
      <c r="A135" s="13">
        <v>115</v>
      </c>
      <c r="B135" s="12">
        <f t="shared" si="8"/>
        <v>2775.4150439001887</v>
      </c>
      <c r="C135" s="12">
        <f t="shared" si="9"/>
        <v>801.31523162498195</v>
      </c>
      <c r="D135" s="12">
        <f t="shared" si="10"/>
        <v>1974.0998122752067</v>
      </c>
      <c r="E135" s="12">
        <f t="shared" si="11"/>
        <v>435106.93561953312</v>
      </c>
    </row>
    <row r="136" spans="1:5">
      <c r="A136" s="13">
        <v>116</v>
      </c>
      <c r="B136" s="12">
        <f t="shared" si="8"/>
        <v>2775.4150439001887</v>
      </c>
      <c r="C136" s="12">
        <f t="shared" si="9"/>
        <v>797.69604863581071</v>
      </c>
      <c r="D136" s="12">
        <f t="shared" si="10"/>
        <v>1977.718995264378</v>
      </c>
      <c r="E136" s="12">
        <f t="shared" si="11"/>
        <v>433129.21662426874</v>
      </c>
    </row>
    <row r="137" spans="1:5">
      <c r="A137" s="13">
        <v>117</v>
      </c>
      <c r="B137" s="12">
        <f t="shared" si="8"/>
        <v>2775.4150439001887</v>
      </c>
      <c r="C137" s="12">
        <f t="shared" si="9"/>
        <v>794.07023047782604</v>
      </c>
      <c r="D137" s="12">
        <f t="shared" si="10"/>
        <v>1981.3448134223627</v>
      </c>
      <c r="E137" s="12">
        <f t="shared" si="11"/>
        <v>431147.87181084638</v>
      </c>
    </row>
    <row r="138" spans="1:5">
      <c r="A138" s="13">
        <v>118</v>
      </c>
      <c r="B138" s="12">
        <f t="shared" si="8"/>
        <v>2775.4150439001887</v>
      </c>
      <c r="C138" s="12">
        <f t="shared" si="9"/>
        <v>790.43776498655166</v>
      </c>
      <c r="D138" s="12">
        <f t="shared" si="10"/>
        <v>1984.9772789136371</v>
      </c>
      <c r="E138" s="12">
        <f t="shared" si="11"/>
        <v>429162.89453193272</v>
      </c>
    </row>
    <row r="139" spans="1:5">
      <c r="A139" s="13">
        <v>119</v>
      </c>
      <c r="B139" s="12">
        <f t="shared" si="8"/>
        <v>2775.4150439001887</v>
      </c>
      <c r="C139" s="12">
        <f t="shared" si="9"/>
        <v>786.79863997520999</v>
      </c>
      <c r="D139" s="12">
        <f t="shared" si="10"/>
        <v>1988.6164039249788</v>
      </c>
      <c r="E139" s="12">
        <f t="shared" si="11"/>
        <v>427174.27812800772</v>
      </c>
    </row>
    <row r="140" spans="1:5">
      <c r="A140" s="13">
        <v>120</v>
      </c>
      <c r="B140" s="12">
        <f t="shared" si="8"/>
        <v>2775.4150439001887</v>
      </c>
      <c r="C140" s="12">
        <f t="shared" si="9"/>
        <v>783.15284323468074</v>
      </c>
      <c r="D140" s="12">
        <f t="shared" si="10"/>
        <v>1992.2622006655079</v>
      </c>
      <c r="E140" s="12">
        <f t="shared" si="11"/>
        <v>425182.01592734223</v>
      </c>
    </row>
    <row r="141" spans="1:5">
      <c r="A141" s="13">
        <v>121</v>
      </c>
      <c r="B141" s="12">
        <f t="shared" si="8"/>
        <v>2775.4150439001887</v>
      </c>
      <c r="C141" s="12">
        <f t="shared" si="9"/>
        <v>779.5003625334607</v>
      </c>
      <c r="D141" s="12">
        <f t="shared" si="10"/>
        <v>1995.914681366728</v>
      </c>
      <c r="E141" s="12">
        <f t="shared" si="11"/>
        <v>423186.10124597553</v>
      </c>
    </row>
    <row r="142" spans="1:5">
      <c r="A142" s="13">
        <v>122</v>
      </c>
      <c r="B142" s="12">
        <f t="shared" si="8"/>
        <v>2775.4150439001887</v>
      </c>
      <c r="C142" s="12">
        <f t="shared" si="9"/>
        <v>775.84118561762182</v>
      </c>
      <c r="D142" s="12">
        <f t="shared" si="10"/>
        <v>1999.573858282567</v>
      </c>
      <c r="E142" s="12">
        <f t="shared" si="11"/>
        <v>421186.52738769294</v>
      </c>
    </row>
    <row r="143" spans="1:5">
      <c r="A143" s="13">
        <v>123</v>
      </c>
      <c r="B143" s="12">
        <f t="shared" si="8"/>
        <v>2775.4150439001887</v>
      </c>
      <c r="C143" s="12">
        <f t="shared" si="9"/>
        <v>772.17530021077039</v>
      </c>
      <c r="D143" s="12">
        <f t="shared" si="10"/>
        <v>2003.2397436894184</v>
      </c>
      <c r="E143" s="12">
        <f t="shared" si="11"/>
        <v>419183.28764400352</v>
      </c>
    </row>
    <row r="144" spans="1:5">
      <c r="A144" s="13">
        <v>124</v>
      </c>
      <c r="B144" s="12">
        <f t="shared" si="8"/>
        <v>2775.4150439001887</v>
      </c>
      <c r="C144" s="12">
        <f t="shared" si="9"/>
        <v>768.50269401400647</v>
      </c>
      <c r="D144" s="12">
        <f t="shared" si="10"/>
        <v>2006.9123498861823</v>
      </c>
      <c r="E144" s="12">
        <f t="shared" si="11"/>
        <v>417176.37529411732</v>
      </c>
    </row>
    <row r="145" spans="1:5">
      <c r="A145" s="13">
        <v>125</v>
      </c>
      <c r="B145" s="12">
        <f t="shared" si="8"/>
        <v>2775.4150439001887</v>
      </c>
      <c r="C145" s="12">
        <f t="shared" si="9"/>
        <v>764.82335470588168</v>
      </c>
      <c r="D145" s="12">
        <f t="shared" si="10"/>
        <v>2010.591689194307</v>
      </c>
      <c r="E145" s="12">
        <f t="shared" si="11"/>
        <v>415165.783604923</v>
      </c>
    </row>
    <row r="146" spans="1:5">
      <c r="A146" s="13">
        <v>126</v>
      </c>
      <c r="B146" s="12">
        <f t="shared" si="8"/>
        <v>2775.4150439001887</v>
      </c>
      <c r="C146" s="12">
        <f t="shared" si="9"/>
        <v>761.13726994235878</v>
      </c>
      <c r="D146" s="12">
        <f t="shared" si="10"/>
        <v>2014.27777395783</v>
      </c>
      <c r="E146" s="12">
        <f t="shared" si="11"/>
        <v>413151.50583096518</v>
      </c>
    </row>
    <row r="147" spans="1:5">
      <c r="A147" s="13">
        <v>127</v>
      </c>
      <c r="B147" s="12">
        <f t="shared" si="8"/>
        <v>2775.4150439001887</v>
      </c>
      <c r="C147" s="12">
        <f t="shared" si="9"/>
        <v>757.44442735676944</v>
      </c>
      <c r="D147" s="12">
        <f t="shared" si="10"/>
        <v>2017.9706165434193</v>
      </c>
      <c r="E147" s="12">
        <f t="shared" si="11"/>
        <v>411133.53521442175</v>
      </c>
    </row>
    <row r="148" spans="1:5">
      <c r="A148" s="13">
        <v>128</v>
      </c>
      <c r="B148" s="12">
        <f t="shared" si="8"/>
        <v>2775.4150439001887</v>
      </c>
      <c r="C148" s="12">
        <f t="shared" si="9"/>
        <v>753.7448145597732</v>
      </c>
      <c r="D148" s="12">
        <f t="shared" si="10"/>
        <v>2021.6702293404155</v>
      </c>
      <c r="E148" s="12">
        <f t="shared" si="11"/>
        <v>409111.86498508131</v>
      </c>
    </row>
    <row r="149" spans="1:5">
      <c r="A149" s="13">
        <v>129</v>
      </c>
      <c r="B149" s="12">
        <f t="shared" ref="B149:B212" si="12">IF(A149&gt;$D$14,"",$D$13)</f>
        <v>2775.4150439001887</v>
      </c>
      <c r="C149" s="12">
        <f t="shared" ref="C149:C212" si="13">IF(A149&gt;$D$14,"",$D$8/12*E148)</f>
        <v>750.03841913931569</v>
      </c>
      <c r="D149" s="12">
        <f t="shared" ref="D149:D212" si="14">IF(A149&gt;$D$14,"",B149-C149)</f>
        <v>2025.376624760873</v>
      </c>
      <c r="E149" s="12">
        <f t="shared" ref="E149:E212" si="15">IF(A149&gt;$D$14,"",E148-D149)</f>
        <v>407086.48836032045</v>
      </c>
    </row>
    <row r="150" spans="1:5">
      <c r="A150" s="13">
        <v>130</v>
      </c>
      <c r="B150" s="12">
        <f t="shared" si="12"/>
        <v>2775.4150439001887</v>
      </c>
      <c r="C150" s="12">
        <f t="shared" si="13"/>
        <v>746.32522866058753</v>
      </c>
      <c r="D150" s="12">
        <f t="shared" si="14"/>
        <v>2029.0898152396012</v>
      </c>
      <c r="E150" s="12">
        <f t="shared" si="15"/>
        <v>405057.39854508085</v>
      </c>
    </row>
    <row r="151" spans="1:5">
      <c r="A151" s="13">
        <v>131</v>
      </c>
      <c r="B151" s="12">
        <f t="shared" si="12"/>
        <v>2775.4150439001887</v>
      </c>
      <c r="C151" s="12">
        <f t="shared" si="13"/>
        <v>742.60523066598159</v>
      </c>
      <c r="D151" s="12">
        <f t="shared" si="14"/>
        <v>2032.809813234207</v>
      </c>
      <c r="E151" s="12">
        <f t="shared" si="15"/>
        <v>403024.58873184666</v>
      </c>
    </row>
    <row r="152" spans="1:5">
      <c r="A152" s="13">
        <v>132</v>
      </c>
      <c r="B152" s="12">
        <f t="shared" si="12"/>
        <v>2775.4150439001887</v>
      </c>
      <c r="C152" s="12">
        <f t="shared" si="13"/>
        <v>738.87841267505223</v>
      </c>
      <c r="D152" s="12">
        <f t="shared" si="14"/>
        <v>2036.5366312251365</v>
      </c>
      <c r="E152" s="12">
        <f t="shared" si="15"/>
        <v>400988.05210062151</v>
      </c>
    </row>
    <row r="153" spans="1:5">
      <c r="A153" s="13">
        <v>133</v>
      </c>
      <c r="B153" s="12">
        <f t="shared" si="12"/>
        <v>2775.4150439001887</v>
      </c>
      <c r="C153" s="12">
        <f t="shared" si="13"/>
        <v>735.14476218447271</v>
      </c>
      <c r="D153" s="12">
        <f t="shared" si="14"/>
        <v>2040.270281715716</v>
      </c>
      <c r="E153" s="12">
        <f t="shared" si="15"/>
        <v>398947.78181890579</v>
      </c>
    </row>
    <row r="154" spans="1:5">
      <c r="A154" s="13">
        <v>134</v>
      </c>
      <c r="B154" s="12">
        <f t="shared" si="12"/>
        <v>2775.4150439001887</v>
      </c>
      <c r="C154" s="12">
        <f t="shared" si="13"/>
        <v>731.40426666799397</v>
      </c>
      <c r="D154" s="12">
        <f t="shared" si="14"/>
        <v>2044.0107772321949</v>
      </c>
      <c r="E154" s="12">
        <f t="shared" si="15"/>
        <v>396903.77104167361</v>
      </c>
    </row>
    <row r="155" spans="1:5">
      <c r="A155" s="13">
        <v>135</v>
      </c>
      <c r="B155" s="12">
        <f t="shared" si="12"/>
        <v>2775.4150439001887</v>
      </c>
      <c r="C155" s="12">
        <f t="shared" si="13"/>
        <v>727.65691357640162</v>
      </c>
      <c r="D155" s="12">
        <f t="shared" si="14"/>
        <v>2047.7581303237871</v>
      </c>
      <c r="E155" s="12">
        <f t="shared" si="15"/>
        <v>394856.01291134983</v>
      </c>
    </row>
    <row r="156" spans="1:5">
      <c r="A156" s="13">
        <v>136</v>
      </c>
      <c r="B156" s="12">
        <f t="shared" si="12"/>
        <v>2775.4150439001887</v>
      </c>
      <c r="C156" s="12">
        <f t="shared" si="13"/>
        <v>723.90269033747472</v>
      </c>
      <c r="D156" s="12">
        <f t="shared" si="14"/>
        <v>2051.512353562714</v>
      </c>
      <c r="E156" s="12">
        <f t="shared" si="15"/>
        <v>392804.50055778713</v>
      </c>
    </row>
    <row r="157" spans="1:5">
      <c r="A157" s="13">
        <v>137</v>
      </c>
      <c r="B157" s="12">
        <f t="shared" si="12"/>
        <v>2775.4150439001887</v>
      </c>
      <c r="C157" s="12">
        <f t="shared" si="13"/>
        <v>720.14158435594311</v>
      </c>
      <c r="D157" s="12">
        <f t="shared" si="14"/>
        <v>2055.2734595442457</v>
      </c>
      <c r="E157" s="12">
        <f t="shared" si="15"/>
        <v>390749.2270982429</v>
      </c>
    </row>
    <row r="158" spans="1:5">
      <c r="A158" s="13">
        <v>138</v>
      </c>
      <c r="B158" s="12">
        <f t="shared" si="12"/>
        <v>2775.4150439001887</v>
      </c>
      <c r="C158" s="12">
        <f t="shared" si="13"/>
        <v>716.37358301344534</v>
      </c>
      <c r="D158" s="12">
        <f t="shared" si="14"/>
        <v>2059.0414608867432</v>
      </c>
      <c r="E158" s="12">
        <f t="shared" si="15"/>
        <v>388690.18563735613</v>
      </c>
    </row>
    <row r="159" spans="1:5">
      <c r="A159" s="13">
        <v>139</v>
      </c>
      <c r="B159" s="12">
        <f t="shared" si="12"/>
        <v>2775.4150439001887</v>
      </c>
      <c r="C159" s="12">
        <f t="shared" si="13"/>
        <v>712.59867366848619</v>
      </c>
      <c r="D159" s="12">
        <f t="shared" si="14"/>
        <v>2062.8163702317024</v>
      </c>
      <c r="E159" s="12">
        <f t="shared" si="15"/>
        <v>386627.36926712445</v>
      </c>
    </row>
    <row r="160" spans="1:5">
      <c r="A160" s="13">
        <v>140</v>
      </c>
      <c r="B160" s="12">
        <f t="shared" si="12"/>
        <v>2775.4150439001887</v>
      </c>
      <c r="C160" s="12">
        <f t="shared" si="13"/>
        <v>708.81684365639478</v>
      </c>
      <c r="D160" s="12">
        <f t="shared" si="14"/>
        <v>2066.5982002437941</v>
      </c>
      <c r="E160" s="12">
        <f t="shared" si="15"/>
        <v>384560.77106688067</v>
      </c>
    </row>
    <row r="161" spans="1:5">
      <c r="A161" s="13">
        <v>141</v>
      </c>
      <c r="B161" s="12">
        <f t="shared" si="12"/>
        <v>2775.4150439001887</v>
      </c>
      <c r="C161" s="12">
        <f t="shared" si="13"/>
        <v>705.02808028928121</v>
      </c>
      <c r="D161" s="12">
        <f t="shared" si="14"/>
        <v>2070.3869636109075</v>
      </c>
      <c r="E161" s="12">
        <f t="shared" si="15"/>
        <v>382490.38410326978</v>
      </c>
    </row>
    <row r="162" spans="1:5">
      <c r="A162" s="13">
        <v>142</v>
      </c>
      <c r="B162" s="12">
        <f t="shared" si="12"/>
        <v>2775.4150439001887</v>
      </c>
      <c r="C162" s="12">
        <f t="shared" si="13"/>
        <v>701.23237085599453</v>
      </c>
      <c r="D162" s="12">
        <f t="shared" si="14"/>
        <v>2074.1826730441944</v>
      </c>
      <c r="E162" s="12">
        <f t="shared" si="15"/>
        <v>380416.20143022557</v>
      </c>
    </row>
    <row r="163" spans="1:5">
      <c r="A163" s="13">
        <v>143</v>
      </c>
      <c r="B163" s="12">
        <f t="shared" si="12"/>
        <v>2775.4150439001887</v>
      </c>
      <c r="C163" s="12">
        <f t="shared" si="13"/>
        <v>697.42970262208019</v>
      </c>
      <c r="D163" s="12">
        <f t="shared" si="14"/>
        <v>2077.9853412781085</v>
      </c>
      <c r="E163" s="12">
        <f t="shared" si="15"/>
        <v>378338.21608894749</v>
      </c>
    </row>
    <row r="164" spans="1:5">
      <c r="A164" s="13">
        <v>144</v>
      </c>
      <c r="B164" s="12">
        <f t="shared" si="12"/>
        <v>2775.4150439001887</v>
      </c>
      <c r="C164" s="12">
        <f t="shared" si="13"/>
        <v>693.62006282973709</v>
      </c>
      <c r="D164" s="12">
        <f t="shared" si="14"/>
        <v>2081.7949810704517</v>
      </c>
      <c r="E164" s="12">
        <f t="shared" si="15"/>
        <v>376256.42110787705</v>
      </c>
    </row>
    <row r="165" spans="1:5">
      <c r="A165" s="13">
        <v>145</v>
      </c>
      <c r="B165" s="12">
        <f t="shared" si="12"/>
        <v>2775.4150439001887</v>
      </c>
      <c r="C165" s="12">
        <f t="shared" si="13"/>
        <v>689.8034386977746</v>
      </c>
      <c r="D165" s="12">
        <f t="shared" si="14"/>
        <v>2085.611605202414</v>
      </c>
      <c r="E165" s="12">
        <f t="shared" si="15"/>
        <v>374170.80950267462</v>
      </c>
    </row>
    <row r="166" spans="1:5">
      <c r="A166" s="13">
        <v>146</v>
      </c>
      <c r="B166" s="12">
        <f t="shared" si="12"/>
        <v>2775.4150439001887</v>
      </c>
      <c r="C166" s="12">
        <f t="shared" si="13"/>
        <v>685.97981742157015</v>
      </c>
      <c r="D166" s="12">
        <f t="shared" si="14"/>
        <v>2089.4352264786185</v>
      </c>
      <c r="E166" s="12">
        <f t="shared" si="15"/>
        <v>372081.374276196</v>
      </c>
    </row>
    <row r="167" spans="1:5">
      <c r="A167" s="13">
        <v>147</v>
      </c>
      <c r="B167" s="12">
        <f t="shared" si="12"/>
        <v>2775.4150439001887</v>
      </c>
      <c r="C167" s="12">
        <f t="shared" si="13"/>
        <v>682.14918617302601</v>
      </c>
      <c r="D167" s="12">
        <f t="shared" si="14"/>
        <v>2093.2658577271627</v>
      </c>
      <c r="E167" s="12">
        <f t="shared" si="15"/>
        <v>369988.10841846885</v>
      </c>
    </row>
    <row r="168" spans="1:5">
      <c r="A168" s="13">
        <v>148</v>
      </c>
      <c r="B168" s="12">
        <f t="shared" si="12"/>
        <v>2775.4150439001887</v>
      </c>
      <c r="C168" s="12">
        <f t="shared" si="13"/>
        <v>678.31153210052616</v>
      </c>
      <c r="D168" s="12">
        <f t="shared" si="14"/>
        <v>2097.1035117996626</v>
      </c>
      <c r="E168" s="12">
        <f t="shared" si="15"/>
        <v>367891.0049066692</v>
      </c>
    </row>
    <row r="169" spans="1:5">
      <c r="A169" s="13">
        <v>149</v>
      </c>
      <c r="B169" s="12">
        <f t="shared" si="12"/>
        <v>2775.4150439001887</v>
      </c>
      <c r="C169" s="12">
        <f t="shared" si="13"/>
        <v>674.46684232889356</v>
      </c>
      <c r="D169" s="12">
        <f t="shared" si="14"/>
        <v>2100.9482015712952</v>
      </c>
      <c r="E169" s="12">
        <f t="shared" si="15"/>
        <v>365790.0567050979</v>
      </c>
    </row>
    <row r="170" spans="1:5">
      <c r="A170" s="13">
        <v>150</v>
      </c>
      <c r="B170" s="12">
        <f t="shared" si="12"/>
        <v>2775.4150439001887</v>
      </c>
      <c r="C170" s="12">
        <f t="shared" si="13"/>
        <v>670.61510395934613</v>
      </c>
      <c r="D170" s="12">
        <f t="shared" si="14"/>
        <v>2104.7999399408427</v>
      </c>
      <c r="E170" s="12">
        <f t="shared" si="15"/>
        <v>363685.25676515704</v>
      </c>
    </row>
    <row r="171" spans="1:5">
      <c r="A171" s="13">
        <v>151</v>
      </c>
      <c r="B171" s="12">
        <f t="shared" si="12"/>
        <v>2775.4150439001887</v>
      </c>
      <c r="C171" s="12">
        <f t="shared" si="13"/>
        <v>666.75630406945459</v>
      </c>
      <c r="D171" s="12">
        <f t="shared" si="14"/>
        <v>2108.6587398307342</v>
      </c>
      <c r="E171" s="12">
        <f t="shared" si="15"/>
        <v>361576.59802532633</v>
      </c>
    </row>
    <row r="172" spans="1:5">
      <c r="A172" s="13">
        <v>152</v>
      </c>
      <c r="B172" s="12">
        <f t="shared" si="12"/>
        <v>2775.4150439001887</v>
      </c>
      <c r="C172" s="12">
        <f t="shared" si="13"/>
        <v>662.89042971309823</v>
      </c>
      <c r="D172" s="12">
        <f t="shared" si="14"/>
        <v>2112.5246141870903</v>
      </c>
      <c r="E172" s="12">
        <f t="shared" si="15"/>
        <v>359464.07341113925</v>
      </c>
    </row>
    <row r="173" spans="1:5">
      <c r="A173" s="13">
        <v>153</v>
      </c>
      <c r="B173" s="12">
        <f t="shared" si="12"/>
        <v>2775.4150439001887</v>
      </c>
      <c r="C173" s="12">
        <f t="shared" si="13"/>
        <v>659.01746792042195</v>
      </c>
      <c r="D173" s="12">
        <f t="shared" si="14"/>
        <v>2116.3975759797668</v>
      </c>
      <c r="E173" s="12">
        <f t="shared" si="15"/>
        <v>357347.67583515949</v>
      </c>
    </row>
    <row r="174" spans="1:5">
      <c r="A174" s="13">
        <v>154</v>
      </c>
      <c r="B174" s="12">
        <f t="shared" si="12"/>
        <v>2775.4150439001887</v>
      </c>
      <c r="C174" s="12">
        <f t="shared" si="13"/>
        <v>655.13740569779236</v>
      </c>
      <c r="D174" s="12">
        <f t="shared" si="14"/>
        <v>2120.2776382023962</v>
      </c>
      <c r="E174" s="12">
        <f t="shared" si="15"/>
        <v>355227.39819695707</v>
      </c>
    </row>
    <row r="175" spans="1:5">
      <c r="A175" s="13">
        <v>155</v>
      </c>
      <c r="B175" s="12">
        <f t="shared" si="12"/>
        <v>2775.4150439001887</v>
      </c>
      <c r="C175" s="12">
        <f t="shared" si="13"/>
        <v>651.25023002775458</v>
      </c>
      <c r="D175" s="12">
        <f t="shared" si="14"/>
        <v>2124.164813872434</v>
      </c>
      <c r="E175" s="12">
        <f t="shared" si="15"/>
        <v>353103.23338308465</v>
      </c>
    </row>
    <row r="176" spans="1:5">
      <c r="A176" s="13">
        <v>156</v>
      </c>
      <c r="B176" s="12">
        <f t="shared" si="12"/>
        <v>2775.4150439001887</v>
      </c>
      <c r="C176" s="12">
        <f t="shared" si="13"/>
        <v>647.35592786898849</v>
      </c>
      <c r="D176" s="12">
        <f t="shared" si="14"/>
        <v>2128.0591160312001</v>
      </c>
      <c r="E176" s="12">
        <f t="shared" si="15"/>
        <v>350975.17426705343</v>
      </c>
    </row>
    <row r="177" spans="1:5">
      <c r="A177" s="13">
        <v>157</v>
      </c>
      <c r="B177" s="12">
        <f t="shared" si="12"/>
        <v>2775.4150439001887</v>
      </c>
      <c r="C177" s="12">
        <f t="shared" si="13"/>
        <v>643.45448615626458</v>
      </c>
      <c r="D177" s="12">
        <f t="shared" si="14"/>
        <v>2131.9605577439243</v>
      </c>
      <c r="E177" s="12">
        <f t="shared" si="15"/>
        <v>348843.21370930952</v>
      </c>
    </row>
    <row r="178" spans="1:5">
      <c r="A178" s="13">
        <v>158</v>
      </c>
      <c r="B178" s="12">
        <f t="shared" si="12"/>
        <v>2775.4150439001887</v>
      </c>
      <c r="C178" s="12">
        <f t="shared" si="13"/>
        <v>639.5458918004008</v>
      </c>
      <c r="D178" s="12">
        <f t="shared" si="14"/>
        <v>2135.8691520997882</v>
      </c>
      <c r="E178" s="12">
        <f t="shared" si="15"/>
        <v>346707.34455720976</v>
      </c>
    </row>
    <row r="179" spans="1:5">
      <c r="A179" s="13">
        <v>159</v>
      </c>
      <c r="B179" s="12">
        <f t="shared" si="12"/>
        <v>2775.4150439001887</v>
      </c>
      <c r="C179" s="12">
        <f t="shared" si="13"/>
        <v>635.63013168821783</v>
      </c>
      <c r="D179" s="12">
        <f t="shared" si="14"/>
        <v>2139.784912211971</v>
      </c>
      <c r="E179" s="12">
        <f t="shared" si="15"/>
        <v>344567.55964499776</v>
      </c>
    </row>
    <row r="180" spans="1:5">
      <c r="A180" s="13">
        <v>160</v>
      </c>
      <c r="B180" s="12">
        <f t="shared" si="12"/>
        <v>2775.4150439001887</v>
      </c>
      <c r="C180" s="12">
        <f t="shared" si="13"/>
        <v>631.70719268249593</v>
      </c>
      <c r="D180" s="12">
        <f t="shared" si="14"/>
        <v>2143.7078512176927</v>
      </c>
      <c r="E180" s="12">
        <f t="shared" si="15"/>
        <v>342423.85179378005</v>
      </c>
    </row>
    <row r="181" spans="1:5">
      <c r="A181" s="13">
        <v>161</v>
      </c>
      <c r="B181" s="12">
        <f t="shared" si="12"/>
        <v>2775.4150439001887</v>
      </c>
      <c r="C181" s="12">
        <f t="shared" si="13"/>
        <v>627.7770616219301</v>
      </c>
      <c r="D181" s="12">
        <f t="shared" si="14"/>
        <v>2147.6379822782587</v>
      </c>
      <c r="E181" s="12">
        <f t="shared" si="15"/>
        <v>340276.2138115018</v>
      </c>
    </row>
    <row r="182" spans="1:5">
      <c r="A182" s="13">
        <v>162</v>
      </c>
      <c r="B182" s="12">
        <f t="shared" si="12"/>
        <v>2775.4150439001887</v>
      </c>
      <c r="C182" s="12">
        <f t="shared" si="13"/>
        <v>623.83972532108658</v>
      </c>
      <c r="D182" s="12">
        <f t="shared" si="14"/>
        <v>2151.5753185791023</v>
      </c>
      <c r="E182" s="12">
        <f t="shared" si="15"/>
        <v>338124.63849292271</v>
      </c>
    </row>
    <row r="183" spans="1:5">
      <c r="A183" s="13">
        <v>163</v>
      </c>
      <c r="B183" s="12">
        <f t="shared" si="12"/>
        <v>2775.4150439001887</v>
      </c>
      <c r="C183" s="12">
        <f t="shared" si="13"/>
        <v>619.89517057035823</v>
      </c>
      <c r="D183" s="12">
        <f t="shared" si="14"/>
        <v>2155.5198733298303</v>
      </c>
      <c r="E183" s="12">
        <f t="shared" si="15"/>
        <v>335969.11861959286</v>
      </c>
    </row>
    <row r="184" spans="1:5">
      <c r="A184" s="13">
        <v>164</v>
      </c>
      <c r="B184" s="12">
        <f t="shared" si="12"/>
        <v>2775.4150439001887</v>
      </c>
      <c r="C184" s="12">
        <f t="shared" si="13"/>
        <v>615.94338413592027</v>
      </c>
      <c r="D184" s="12">
        <f t="shared" si="14"/>
        <v>2159.4716597642682</v>
      </c>
      <c r="E184" s="12">
        <f t="shared" si="15"/>
        <v>333809.64695982862</v>
      </c>
    </row>
    <row r="185" spans="1:5">
      <c r="A185" s="13">
        <v>165</v>
      </c>
      <c r="B185" s="12">
        <f t="shared" si="12"/>
        <v>2775.4150439001887</v>
      </c>
      <c r="C185" s="12">
        <f t="shared" si="13"/>
        <v>611.98435275968575</v>
      </c>
      <c r="D185" s="12">
        <f t="shared" si="14"/>
        <v>2163.4306911405029</v>
      </c>
      <c r="E185" s="12">
        <f t="shared" si="15"/>
        <v>331646.21626868809</v>
      </c>
    </row>
    <row r="186" spans="1:5">
      <c r="A186" s="13">
        <v>166</v>
      </c>
      <c r="B186" s="12">
        <f t="shared" si="12"/>
        <v>2775.4150439001887</v>
      </c>
      <c r="C186" s="12">
        <f t="shared" si="13"/>
        <v>608.01806315926149</v>
      </c>
      <c r="D186" s="12">
        <f t="shared" si="14"/>
        <v>2167.3969807409271</v>
      </c>
      <c r="E186" s="12">
        <f t="shared" si="15"/>
        <v>329478.81928794715</v>
      </c>
    </row>
    <row r="187" spans="1:5">
      <c r="A187" s="13">
        <v>167</v>
      </c>
      <c r="B187" s="12">
        <f t="shared" si="12"/>
        <v>2775.4150439001887</v>
      </c>
      <c r="C187" s="12">
        <f t="shared" si="13"/>
        <v>604.04450202790304</v>
      </c>
      <c r="D187" s="12">
        <f t="shared" si="14"/>
        <v>2171.3705418722857</v>
      </c>
      <c r="E187" s="12">
        <f t="shared" si="15"/>
        <v>327307.44874607486</v>
      </c>
    </row>
    <row r="188" spans="1:5">
      <c r="A188" s="13">
        <v>168</v>
      </c>
      <c r="B188" s="12">
        <f t="shared" si="12"/>
        <v>2775.4150439001887</v>
      </c>
      <c r="C188" s="12">
        <f t="shared" si="13"/>
        <v>600.06365603447057</v>
      </c>
      <c r="D188" s="12">
        <f t="shared" si="14"/>
        <v>2175.3513878657182</v>
      </c>
      <c r="E188" s="12">
        <f t="shared" si="15"/>
        <v>325132.09735820914</v>
      </c>
    </row>
    <row r="189" spans="1:5">
      <c r="A189" s="13">
        <v>169</v>
      </c>
      <c r="B189" s="12">
        <f t="shared" si="12"/>
        <v>2775.4150439001887</v>
      </c>
      <c r="C189" s="12">
        <f t="shared" si="13"/>
        <v>596.07551182338341</v>
      </c>
      <c r="D189" s="12">
        <f t="shared" si="14"/>
        <v>2179.3395320768054</v>
      </c>
      <c r="E189" s="12">
        <f t="shared" si="15"/>
        <v>322952.75782613235</v>
      </c>
    </row>
    <row r="190" spans="1:5">
      <c r="A190" s="13">
        <v>170</v>
      </c>
      <c r="B190" s="12">
        <f t="shared" si="12"/>
        <v>2775.4150439001887</v>
      </c>
      <c r="C190" s="12">
        <f t="shared" si="13"/>
        <v>592.08005601457592</v>
      </c>
      <c r="D190" s="12">
        <f t="shared" si="14"/>
        <v>2183.3349878856129</v>
      </c>
      <c r="E190" s="12">
        <f t="shared" si="15"/>
        <v>320769.42283824674</v>
      </c>
    </row>
    <row r="191" spans="1:5">
      <c r="A191" s="13">
        <v>171</v>
      </c>
      <c r="B191" s="12">
        <f t="shared" si="12"/>
        <v>2775.4150439001887</v>
      </c>
      <c r="C191" s="12">
        <f t="shared" si="13"/>
        <v>588.07727520345236</v>
      </c>
      <c r="D191" s="12">
        <f t="shared" si="14"/>
        <v>2187.3377686967365</v>
      </c>
      <c r="E191" s="12">
        <f t="shared" si="15"/>
        <v>318582.08506955003</v>
      </c>
    </row>
    <row r="192" spans="1:5">
      <c r="A192" s="13">
        <v>172</v>
      </c>
      <c r="B192" s="12">
        <f t="shared" si="12"/>
        <v>2775.4150439001887</v>
      </c>
      <c r="C192" s="12">
        <f t="shared" si="13"/>
        <v>584.06715596084166</v>
      </c>
      <c r="D192" s="12">
        <f t="shared" si="14"/>
        <v>2191.3478879393469</v>
      </c>
      <c r="E192" s="12">
        <f t="shared" si="15"/>
        <v>316390.73718161066</v>
      </c>
    </row>
    <row r="193" spans="1:5">
      <c r="A193" s="13">
        <v>173</v>
      </c>
      <c r="B193" s="12">
        <f t="shared" si="12"/>
        <v>2775.4150439001887</v>
      </c>
      <c r="C193" s="12">
        <f t="shared" si="13"/>
        <v>580.04968483295283</v>
      </c>
      <c r="D193" s="12">
        <f t="shared" si="14"/>
        <v>2195.3653590672357</v>
      </c>
      <c r="E193" s="12">
        <f t="shared" si="15"/>
        <v>314195.37182254344</v>
      </c>
    </row>
    <row r="194" spans="1:5">
      <c r="A194" s="13">
        <v>174</v>
      </c>
      <c r="B194" s="12">
        <f t="shared" si="12"/>
        <v>2775.4150439001887</v>
      </c>
      <c r="C194" s="12">
        <f t="shared" si="13"/>
        <v>576.02484834132963</v>
      </c>
      <c r="D194" s="12">
        <f t="shared" si="14"/>
        <v>2199.390195558859</v>
      </c>
      <c r="E194" s="12">
        <f t="shared" si="15"/>
        <v>311995.98162698461</v>
      </c>
    </row>
    <row r="195" spans="1:5">
      <c r="A195" s="13">
        <v>175</v>
      </c>
      <c r="B195" s="12">
        <f t="shared" si="12"/>
        <v>2775.4150439001887</v>
      </c>
      <c r="C195" s="12">
        <f t="shared" si="13"/>
        <v>571.99263298280505</v>
      </c>
      <c r="D195" s="12">
        <f t="shared" si="14"/>
        <v>2203.4224109173838</v>
      </c>
      <c r="E195" s="12">
        <f t="shared" si="15"/>
        <v>309792.55921606719</v>
      </c>
    </row>
    <row r="196" spans="1:5">
      <c r="A196" s="13">
        <v>176</v>
      </c>
      <c r="B196" s="12">
        <f t="shared" si="12"/>
        <v>2775.4150439001887</v>
      </c>
      <c r="C196" s="12">
        <f t="shared" si="13"/>
        <v>567.95302522945656</v>
      </c>
      <c r="D196" s="12">
        <f t="shared" si="14"/>
        <v>2207.462018670732</v>
      </c>
      <c r="E196" s="12">
        <f t="shared" si="15"/>
        <v>307585.09719739645</v>
      </c>
    </row>
    <row r="197" spans="1:5">
      <c r="A197" s="13">
        <v>177</v>
      </c>
      <c r="B197" s="12">
        <f t="shared" si="12"/>
        <v>2775.4150439001887</v>
      </c>
      <c r="C197" s="12">
        <f t="shared" si="13"/>
        <v>563.90601152856016</v>
      </c>
      <c r="D197" s="12">
        <f t="shared" si="14"/>
        <v>2211.5090323716286</v>
      </c>
      <c r="E197" s="12">
        <f t="shared" si="15"/>
        <v>305373.58816502482</v>
      </c>
    </row>
    <row r="198" spans="1:5">
      <c r="A198" s="13">
        <v>178</v>
      </c>
      <c r="B198" s="12">
        <f t="shared" si="12"/>
        <v>2775.4150439001887</v>
      </c>
      <c r="C198" s="12">
        <f t="shared" si="13"/>
        <v>559.85157830254548</v>
      </c>
      <c r="D198" s="12">
        <f t="shared" si="14"/>
        <v>2215.5634655976432</v>
      </c>
      <c r="E198" s="12">
        <f t="shared" si="15"/>
        <v>303158.02469942719</v>
      </c>
    </row>
    <row r="199" spans="1:5">
      <c r="A199" s="13">
        <v>179</v>
      </c>
      <c r="B199" s="12">
        <f t="shared" si="12"/>
        <v>2775.4150439001887</v>
      </c>
      <c r="C199" s="12">
        <f t="shared" si="13"/>
        <v>555.78971194894984</v>
      </c>
      <c r="D199" s="12">
        <f t="shared" si="14"/>
        <v>2219.6253319512389</v>
      </c>
      <c r="E199" s="12">
        <f t="shared" si="15"/>
        <v>300938.39936747594</v>
      </c>
    </row>
    <row r="200" spans="1:5">
      <c r="A200" s="13">
        <v>180</v>
      </c>
      <c r="B200" s="12">
        <f t="shared" si="12"/>
        <v>2775.4150439001887</v>
      </c>
      <c r="C200" s="12">
        <f t="shared" si="13"/>
        <v>551.72039884037258</v>
      </c>
      <c r="D200" s="12">
        <f t="shared" si="14"/>
        <v>2223.6946450598161</v>
      </c>
      <c r="E200" s="12">
        <f t="shared" si="15"/>
        <v>298714.70472241612</v>
      </c>
    </row>
    <row r="201" spans="1:5">
      <c r="A201" s="13">
        <v>181</v>
      </c>
      <c r="B201" s="12">
        <f t="shared" si="12"/>
        <v>2775.4150439001887</v>
      </c>
      <c r="C201" s="12">
        <f t="shared" si="13"/>
        <v>547.64362532442954</v>
      </c>
      <c r="D201" s="12">
        <f t="shared" si="14"/>
        <v>2227.7714185757591</v>
      </c>
      <c r="E201" s="12">
        <f t="shared" si="15"/>
        <v>296486.93330384034</v>
      </c>
    </row>
    <row r="202" spans="1:5">
      <c r="A202" s="13">
        <v>182</v>
      </c>
      <c r="B202" s="12">
        <f t="shared" si="12"/>
        <v>2775.4150439001887</v>
      </c>
      <c r="C202" s="12">
        <f t="shared" si="13"/>
        <v>543.55937772370726</v>
      </c>
      <c r="D202" s="12">
        <f t="shared" si="14"/>
        <v>2231.8556661764815</v>
      </c>
      <c r="E202" s="12">
        <f t="shared" si="15"/>
        <v>294255.07763766387</v>
      </c>
    </row>
    <row r="203" spans="1:5">
      <c r="A203" s="13">
        <v>183</v>
      </c>
      <c r="B203" s="12">
        <f t="shared" si="12"/>
        <v>2775.4150439001887</v>
      </c>
      <c r="C203" s="12">
        <f t="shared" si="13"/>
        <v>539.46764233571707</v>
      </c>
      <c r="D203" s="12">
        <f t="shared" si="14"/>
        <v>2235.9474015644719</v>
      </c>
      <c r="E203" s="12">
        <f t="shared" si="15"/>
        <v>292019.13023609942</v>
      </c>
    </row>
    <row r="204" spans="1:5">
      <c r="A204" s="13">
        <v>184</v>
      </c>
      <c r="B204" s="12">
        <f t="shared" si="12"/>
        <v>2775.4150439001887</v>
      </c>
      <c r="C204" s="12">
        <f t="shared" si="13"/>
        <v>535.36840543284893</v>
      </c>
      <c r="D204" s="12">
        <f t="shared" si="14"/>
        <v>2240.04663846734</v>
      </c>
      <c r="E204" s="12">
        <f t="shared" si="15"/>
        <v>289779.08359763207</v>
      </c>
    </row>
    <row r="205" spans="1:5">
      <c r="A205" s="13">
        <v>185</v>
      </c>
      <c r="B205" s="12">
        <f t="shared" si="12"/>
        <v>2775.4150439001887</v>
      </c>
      <c r="C205" s="12">
        <f t="shared" si="13"/>
        <v>531.26165326232547</v>
      </c>
      <c r="D205" s="12">
        <f t="shared" si="14"/>
        <v>2244.1533906378631</v>
      </c>
      <c r="E205" s="12">
        <f t="shared" si="15"/>
        <v>287534.93020699418</v>
      </c>
    </row>
    <row r="206" spans="1:5">
      <c r="A206" s="13">
        <v>186</v>
      </c>
      <c r="B206" s="12">
        <f t="shared" si="12"/>
        <v>2775.4150439001887</v>
      </c>
      <c r="C206" s="12">
        <f t="shared" si="13"/>
        <v>527.14737204615597</v>
      </c>
      <c r="D206" s="12">
        <f t="shared" si="14"/>
        <v>2248.2676718540329</v>
      </c>
      <c r="E206" s="12">
        <f t="shared" si="15"/>
        <v>285286.66253514012</v>
      </c>
    </row>
    <row r="207" spans="1:5">
      <c r="A207" s="13">
        <v>187</v>
      </c>
      <c r="B207" s="12">
        <f t="shared" si="12"/>
        <v>2775.4150439001887</v>
      </c>
      <c r="C207" s="12">
        <f t="shared" si="13"/>
        <v>523.0255479810902</v>
      </c>
      <c r="D207" s="12">
        <f t="shared" si="14"/>
        <v>2252.3894959190984</v>
      </c>
      <c r="E207" s="12">
        <f t="shared" si="15"/>
        <v>283034.27303922101</v>
      </c>
    </row>
    <row r="208" spans="1:5">
      <c r="A208" s="13">
        <v>188</v>
      </c>
      <c r="B208" s="12">
        <f t="shared" si="12"/>
        <v>2775.4150439001887</v>
      </c>
      <c r="C208" s="12">
        <f t="shared" si="13"/>
        <v>518.89616723857182</v>
      </c>
      <c r="D208" s="12">
        <f t="shared" si="14"/>
        <v>2256.518876661617</v>
      </c>
      <c r="E208" s="12">
        <f t="shared" si="15"/>
        <v>280777.7541625594</v>
      </c>
    </row>
    <row r="209" spans="1:5">
      <c r="A209" s="13">
        <v>189</v>
      </c>
      <c r="B209" s="12">
        <f t="shared" si="12"/>
        <v>2775.4150439001887</v>
      </c>
      <c r="C209" s="12">
        <f t="shared" si="13"/>
        <v>514.7592159646922</v>
      </c>
      <c r="D209" s="12">
        <f t="shared" si="14"/>
        <v>2260.6558279354967</v>
      </c>
      <c r="E209" s="12">
        <f t="shared" si="15"/>
        <v>278517.09833462391</v>
      </c>
    </row>
    <row r="210" spans="1:5">
      <c r="A210" s="13">
        <v>190</v>
      </c>
      <c r="B210" s="12">
        <f t="shared" si="12"/>
        <v>2775.4150439001887</v>
      </c>
      <c r="C210" s="12">
        <f t="shared" si="13"/>
        <v>510.61468028014383</v>
      </c>
      <c r="D210" s="12">
        <f t="shared" si="14"/>
        <v>2264.8003636200447</v>
      </c>
      <c r="E210" s="12">
        <f t="shared" si="15"/>
        <v>276252.29797100386</v>
      </c>
    </row>
    <row r="211" spans="1:5">
      <c r="A211" s="13">
        <v>191</v>
      </c>
      <c r="B211" s="12">
        <f t="shared" si="12"/>
        <v>2775.4150439001887</v>
      </c>
      <c r="C211" s="12">
        <f t="shared" si="13"/>
        <v>506.46254628017374</v>
      </c>
      <c r="D211" s="12">
        <f t="shared" si="14"/>
        <v>2268.952497620015</v>
      </c>
      <c r="E211" s="12">
        <f t="shared" si="15"/>
        <v>273983.34547338384</v>
      </c>
    </row>
    <row r="212" spans="1:5">
      <c r="A212" s="13">
        <v>192</v>
      </c>
      <c r="B212" s="12">
        <f t="shared" si="12"/>
        <v>2775.4150439001887</v>
      </c>
      <c r="C212" s="12">
        <f t="shared" si="13"/>
        <v>502.30280003453703</v>
      </c>
      <c r="D212" s="12">
        <f t="shared" si="14"/>
        <v>2273.1122438656516</v>
      </c>
      <c r="E212" s="12">
        <f t="shared" si="15"/>
        <v>271710.23322951817</v>
      </c>
    </row>
    <row r="213" spans="1:5">
      <c r="A213" s="13">
        <v>193</v>
      </c>
      <c r="B213" s="12">
        <f t="shared" ref="B213:B276" si="16">IF(A213&gt;$D$14,"",$D$13)</f>
        <v>2775.4150439001887</v>
      </c>
      <c r="C213" s="12">
        <f t="shared" ref="C213:C276" si="17">IF(A213&gt;$D$14,"",$D$8/12*E212)</f>
        <v>498.13542758744995</v>
      </c>
      <c r="D213" s="12">
        <f t="shared" ref="D213:D276" si="18">IF(A213&gt;$D$14,"",B213-C213)</f>
        <v>2277.2796163127387</v>
      </c>
      <c r="E213" s="12">
        <f t="shared" ref="E213:E276" si="19">IF(A213&gt;$D$14,"",E212-D213)</f>
        <v>269432.95361320541</v>
      </c>
    </row>
    <row r="214" spans="1:5">
      <c r="A214" s="13">
        <v>194</v>
      </c>
      <c r="B214" s="12">
        <f t="shared" si="16"/>
        <v>2775.4150439001887</v>
      </c>
      <c r="C214" s="12">
        <f t="shared" si="17"/>
        <v>493.96041495754321</v>
      </c>
      <c r="D214" s="12">
        <f t="shared" si="18"/>
        <v>2281.4546289426453</v>
      </c>
      <c r="E214" s="12">
        <f t="shared" si="19"/>
        <v>267151.49898426275</v>
      </c>
    </row>
    <row r="215" spans="1:5">
      <c r="A215" s="13">
        <v>195</v>
      </c>
      <c r="B215" s="12">
        <f t="shared" si="16"/>
        <v>2775.4150439001887</v>
      </c>
      <c r="C215" s="12">
        <f t="shared" si="17"/>
        <v>489.77774813781502</v>
      </c>
      <c r="D215" s="12">
        <f t="shared" si="18"/>
        <v>2285.6372957623735</v>
      </c>
      <c r="E215" s="12">
        <f t="shared" si="19"/>
        <v>264865.86168850039</v>
      </c>
    </row>
    <row r="216" spans="1:5">
      <c r="A216" s="13">
        <v>196</v>
      </c>
      <c r="B216" s="12">
        <f t="shared" si="16"/>
        <v>2775.4150439001887</v>
      </c>
      <c r="C216" s="12">
        <f t="shared" si="17"/>
        <v>485.58741309558405</v>
      </c>
      <c r="D216" s="12">
        <f t="shared" si="18"/>
        <v>2289.8276308046047</v>
      </c>
      <c r="E216" s="12">
        <f t="shared" si="19"/>
        <v>262576.03405769577</v>
      </c>
    </row>
    <row r="217" spans="1:5">
      <c r="A217" s="13">
        <v>197</v>
      </c>
      <c r="B217" s="12">
        <f t="shared" si="16"/>
        <v>2775.4150439001887</v>
      </c>
      <c r="C217" s="12">
        <f t="shared" si="17"/>
        <v>481.38939577244224</v>
      </c>
      <c r="D217" s="12">
        <f t="shared" si="18"/>
        <v>2294.0256481277465</v>
      </c>
      <c r="E217" s="12">
        <f t="shared" si="19"/>
        <v>260282.00840956802</v>
      </c>
    </row>
    <row r="218" spans="1:5">
      <c r="A218" s="13">
        <v>198</v>
      </c>
      <c r="B218" s="12">
        <f t="shared" si="16"/>
        <v>2775.4150439001887</v>
      </c>
      <c r="C218" s="12">
        <f t="shared" si="17"/>
        <v>477.18368208420804</v>
      </c>
      <c r="D218" s="12">
        <f t="shared" si="18"/>
        <v>2298.2313618159806</v>
      </c>
      <c r="E218" s="12">
        <f t="shared" si="19"/>
        <v>257983.77704775205</v>
      </c>
    </row>
    <row r="219" spans="1:5">
      <c r="A219" s="13">
        <v>199</v>
      </c>
      <c r="B219" s="12">
        <f t="shared" si="16"/>
        <v>2775.4150439001887</v>
      </c>
      <c r="C219" s="12">
        <f t="shared" si="17"/>
        <v>472.97025792087874</v>
      </c>
      <c r="D219" s="12">
        <f t="shared" si="18"/>
        <v>2302.4447859793099</v>
      </c>
      <c r="E219" s="12">
        <f t="shared" si="19"/>
        <v>255681.33226177274</v>
      </c>
    </row>
    <row r="220" spans="1:5">
      <c r="A220" s="13">
        <v>200</v>
      </c>
      <c r="B220" s="12">
        <f t="shared" si="16"/>
        <v>2775.4150439001887</v>
      </c>
      <c r="C220" s="12">
        <f t="shared" si="17"/>
        <v>468.74910914658335</v>
      </c>
      <c r="D220" s="12">
        <f t="shared" si="18"/>
        <v>2306.6659347536051</v>
      </c>
      <c r="E220" s="12">
        <f t="shared" si="19"/>
        <v>253374.66632701913</v>
      </c>
    </row>
    <row r="221" spans="1:5">
      <c r="A221" s="13">
        <v>201</v>
      </c>
      <c r="B221" s="12">
        <f t="shared" si="16"/>
        <v>2775.4150439001887</v>
      </c>
      <c r="C221" s="12">
        <f t="shared" si="17"/>
        <v>464.52022159953509</v>
      </c>
      <c r="D221" s="12">
        <f t="shared" si="18"/>
        <v>2310.8948223006537</v>
      </c>
      <c r="E221" s="12">
        <f t="shared" si="19"/>
        <v>251063.77150471849</v>
      </c>
    </row>
    <row r="222" spans="1:5">
      <c r="A222" s="13">
        <v>202</v>
      </c>
      <c r="B222" s="12">
        <f t="shared" si="16"/>
        <v>2775.4150439001887</v>
      </c>
      <c r="C222" s="12">
        <f t="shared" si="17"/>
        <v>460.28358109198388</v>
      </c>
      <c r="D222" s="12">
        <f t="shared" si="18"/>
        <v>2315.131462808205</v>
      </c>
      <c r="E222" s="12">
        <f t="shared" si="19"/>
        <v>248748.64004191029</v>
      </c>
    </row>
    <row r="223" spans="1:5">
      <c r="A223" s="13">
        <v>203</v>
      </c>
      <c r="B223" s="12">
        <f t="shared" si="16"/>
        <v>2775.4150439001887</v>
      </c>
      <c r="C223" s="12">
        <f t="shared" si="17"/>
        <v>456.03917341016887</v>
      </c>
      <c r="D223" s="12">
        <f t="shared" si="18"/>
        <v>2319.3758704900197</v>
      </c>
      <c r="E223" s="12">
        <f t="shared" si="19"/>
        <v>246429.26417142028</v>
      </c>
    </row>
    <row r="224" spans="1:5">
      <c r="A224" s="13">
        <v>204</v>
      </c>
      <c r="B224" s="12">
        <f t="shared" si="16"/>
        <v>2775.4150439001887</v>
      </c>
      <c r="C224" s="12">
        <f t="shared" si="17"/>
        <v>451.78698431427051</v>
      </c>
      <c r="D224" s="12">
        <f t="shared" si="18"/>
        <v>2323.628059585918</v>
      </c>
      <c r="E224" s="12">
        <f t="shared" si="19"/>
        <v>244105.63611183435</v>
      </c>
    </row>
    <row r="225" spans="1:5">
      <c r="A225" s="13">
        <v>205</v>
      </c>
      <c r="B225" s="12">
        <f t="shared" si="16"/>
        <v>2775.4150439001887</v>
      </c>
      <c r="C225" s="12">
        <f t="shared" si="17"/>
        <v>447.52699953836299</v>
      </c>
      <c r="D225" s="12">
        <f t="shared" si="18"/>
        <v>2327.8880443618259</v>
      </c>
      <c r="E225" s="12">
        <f t="shared" si="19"/>
        <v>241777.74806747251</v>
      </c>
    </row>
    <row r="226" spans="1:5">
      <c r="A226" s="13">
        <v>206</v>
      </c>
      <c r="B226" s="12">
        <f t="shared" si="16"/>
        <v>2775.4150439001887</v>
      </c>
      <c r="C226" s="12">
        <f t="shared" si="17"/>
        <v>443.25920479036625</v>
      </c>
      <c r="D226" s="12">
        <f t="shared" si="18"/>
        <v>2332.1558391098224</v>
      </c>
      <c r="E226" s="12">
        <f t="shared" si="19"/>
        <v>239445.59222836269</v>
      </c>
    </row>
    <row r="227" spans="1:5">
      <c r="A227" s="13">
        <v>207</v>
      </c>
      <c r="B227" s="12">
        <f t="shared" si="16"/>
        <v>2775.4150439001887</v>
      </c>
      <c r="C227" s="12">
        <f t="shared" si="17"/>
        <v>438.98358575199825</v>
      </c>
      <c r="D227" s="12">
        <f t="shared" si="18"/>
        <v>2336.4314581481904</v>
      </c>
      <c r="E227" s="12">
        <f t="shared" si="19"/>
        <v>237109.16077021448</v>
      </c>
    </row>
    <row r="228" spans="1:5">
      <c r="A228" s="13">
        <v>208</v>
      </c>
      <c r="B228" s="12">
        <f t="shared" si="16"/>
        <v>2775.4150439001887</v>
      </c>
      <c r="C228" s="12">
        <f t="shared" si="17"/>
        <v>434.70012807872655</v>
      </c>
      <c r="D228" s="12">
        <f t="shared" si="18"/>
        <v>2340.714915821462</v>
      </c>
      <c r="E228" s="12">
        <f t="shared" si="19"/>
        <v>234768.44585439301</v>
      </c>
    </row>
    <row r="229" spans="1:5">
      <c r="A229" s="13">
        <v>209</v>
      </c>
      <c r="B229" s="12">
        <f t="shared" si="16"/>
        <v>2775.4150439001887</v>
      </c>
      <c r="C229" s="12">
        <f t="shared" si="17"/>
        <v>430.40881739972053</v>
      </c>
      <c r="D229" s="12">
        <f t="shared" si="18"/>
        <v>2345.0062265004681</v>
      </c>
      <c r="E229" s="12">
        <f t="shared" si="19"/>
        <v>232423.43962789254</v>
      </c>
    </row>
    <row r="230" spans="1:5">
      <c r="A230" s="13">
        <v>210</v>
      </c>
      <c r="B230" s="12">
        <f t="shared" si="16"/>
        <v>2775.4150439001887</v>
      </c>
      <c r="C230" s="12">
        <f t="shared" si="17"/>
        <v>426.10963931780299</v>
      </c>
      <c r="D230" s="12">
        <f t="shared" si="18"/>
        <v>2349.3054045823856</v>
      </c>
      <c r="E230" s="12">
        <f t="shared" si="19"/>
        <v>230074.13422331016</v>
      </c>
    </row>
    <row r="231" spans="1:5">
      <c r="A231" s="13">
        <v>211</v>
      </c>
      <c r="B231" s="12">
        <f t="shared" si="16"/>
        <v>2775.4150439001887</v>
      </c>
      <c r="C231" s="12">
        <f t="shared" si="17"/>
        <v>421.80257940940197</v>
      </c>
      <c r="D231" s="12">
        <f t="shared" si="18"/>
        <v>2353.6124644907868</v>
      </c>
      <c r="E231" s="12">
        <f t="shared" si="19"/>
        <v>227720.52175881938</v>
      </c>
    </row>
    <row r="232" spans="1:5">
      <c r="A232" s="13">
        <v>212</v>
      </c>
      <c r="B232" s="12">
        <f t="shared" si="16"/>
        <v>2775.4150439001887</v>
      </c>
      <c r="C232" s="12">
        <f t="shared" si="17"/>
        <v>417.48762322450216</v>
      </c>
      <c r="D232" s="12">
        <f t="shared" si="18"/>
        <v>2357.9274206756863</v>
      </c>
      <c r="E232" s="12">
        <f t="shared" si="19"/>
        <v>225362.59433814368</v>
      </c>
    </row>
    <row r="233" spans="1:5">
      <c r="A233" s="13">
        <v>213</v>
      </c>
      <c r="B233" s="12">
        <f t="shared" si="16"/>
        <v>2775.4150439001887</v>
      </c>
      <c r="C233" s="12">
        <f t="shared" si="17"/>
        <v>413.16475628659674</v>
      </c>
      <c r="D233" s="12">
        <f t="shared" si="18"/>
        <v>2362.2502876135918</v>
      </c>
      <c r="E233" s="12">
        <f t="shared" si="19"/>
        <v>223000.34405053008</v>
      </c>
    </row>
    <row r="234" spans="1:5">
      <c r="A234" s="13">
        <v>214</v>
      </c>
      <c r="B234" s="12">
        <f t="shared" si="16"/>
        <v>2775.4150439001887</v>
      </c>
      <c r="C234" s="12">
        <f t="shared" si="17"/>
        <v>408.8339640926385</v>
      </c>
      <c r="D234" s="12">
        <f t="shared" si="18"/>
        <v>2366.5810798075504</v>
      </c>
      <c r="E234" s="12">
        <f t="shared" si="19"/>
        <v>220633.76297072254</v>
      </c>
    </row>
    <row r="235" spans="1:5">
      <c r="A235" s="13">
        <v>215</v>
      </c>
      <c r="B235" s="12">
        <f t="shared" si="16"/>
        <v>2775.4150439001887</v>
      </c>
      <c r="C235" s="12">
        <f t="shared" si="17"/>
        <v>404.49523211299135</v>
      </c>
      <c r="D235" s="12">
        <f t="shared" si="18"/>
        <v>2370.9198117871974</v>
      </c>
      <c r="E235" s="12">
        <f t="shared" si="19"/>
        <v>218262.84315893534</v>
      </c>
    </row>
    <row r="236" spans="1:5">
      <c r="A236" s="13">
        <v>216</v>
      </c>
      <c r="B236" s="12">
        <f t="shared" si="16"/>
        <v>2775.4150439001887</v>
      </c>
      <c r="C236" s="12">
        <f t="shared" si="17"/>
        <v>400.14854579138148</v>
      </c>
      <c r="D236" s="12">
        <f t="shared" si="18"/>
        <v>2375.2664981088074</v>
      </c>
      <c r="E236" s="12">
        <f t="shared" si="19"/>
        <v>215887.57666082654</v>
      </c>
    </row>
    <row r="237" spans="1:5">
      <c r="A237" s="13">
        <v>217</v>
      </c>
      <c r="B237" s="12">
        <f t="shared" si="16"/>
        <v>2775.4150439001887</v>
      </c>
      <c r="C237" s="12">
        <f t="shared" si="17"/>
        <v>395.79389054484864</v>
      </c>
      <c r="D237" s="12">
        <f t="shared" si="18"/>
        <v>2379.6211533553401</v>
      </c>
      <c r="E237" s="12">
        <f t="shared" si="19"/>
        <v>213507.9555074712</v>
      </c>
    </row>
    <row r="238" spans="1:5">
      <c r="A238" s="13">
        <v>218</v>
      </c>
      <c r="B238" s="12">
        <f t="shared" si="16"/>
        <v>2775.4150439001887</v>
      </c>
      <c r="C238" s="12">
        <f t="shared" si="17"/>
        <v>391.43125176369716</v>
      </c>
      <c r="D238" s="12">
        <f t="shared" si="18"/>
        <v>2383.9837921364915</v>
      </c>
      <c r="E238" s="12">
        <f t="shared" si="19"/>
        <v>211123.97171533472</v>
      </c>
    </row>
    <row r="239" spans="1:5">
      <c r="A239" s="13">
        <v>219</v>
      </c>
      <c r="B239" s="12">
        <f t="shared" si="16"/>
        <v>2775.4150439001887</v>
      </c>
      <c r="C239" s="12">
        <f t="shared" si="17"/>
        <v>387.06061481144695</v>
      </c>
      <c r="D239" s="12">
        <f t="shared" si="18"/>
        <v>2388.3544290887417</v>
      </c>
      <c r="E239" s="12">
        <f t="shared" si="19"/>
        <v>208735.61728624598</v>
      </c>
    </row>
    <row r="240" spans="1:5">
      <c r="A240" s="13">
        <v>220</v>
      </c>
      <c r="B240" s="12">
        <f t="shared" si="16"/>
        <v>2775.4150439001887</v>
      </c>
      <c r="C240" s="12">
        <f t="shared" si="17"/>
        <v>382.68196502478429</v>
      </c>
      <c r="D240" s="12">
        <f t="shared" si="18"/>
        <v>2392.7330788754043</v>
      </c>
      <c r="E240" s="12">
        <f t="shared" si="19"/>
        <v>206342.88420737057</v>
      </c>
    </row>
    <row r="241" spans="1:5">
      <c r="A241" s="13">
        <v>221</v>
      </c>
      <c r="B241" s="12">
        <f t="shared" si="16"/>
        <v>2775.4150439001887</v>
      </c>
      <c r="C241" s="12">
        <f t="shared" si="17"/>
        <v>378.29528771351272</v>
      </c>
      <c r="D241" s="12">
        <f t="shared" si="18"/>
        <v>2397.1197561866761</v>
      </c>
      <c r="E241" s="12">
        <f t="shared" si="19"/>
        <v>203945.7644511839</v>
      </c>
    </row>
    <row r="242" spans="1:5">
      <c r="A242" s="13">
        <v>222</v>
      </c>
      <c r="B242" s="12">
        <f t="shared" si="16"/>
        <v>2775.4150439001887</v>
      </c>
      <c r="C242" s="12">
        <f t="shared" si="17"/>
        <v>373.90056816050384</v>
      </c>
      <c r="D242" s="12">
        <f t="shared" si="18"/>
        <v>2401.5144757396847</v>
      </c>
      <c r="E242" s="12">
        <f t="shared" si="19"/>
        <v>201544.24997544423</v>
      </c>
    </row>
    <row r="243" spans="1:5">
      <c r="A243" s="13">
        <v>223</v>
      </c>
      <c r="B243" s="12">
        <f t="shared" si="16"/>
        <v>2775.4150439001887</v>
      </c>
      <c r="C243" s="12">
        <f t="shared" si="17"/>
        <v>369.49779162164776</v>
      </c>
      <c r="D243" s="12">
        <f t="shared" si="18"/>
        <v>2405.9172522785411</v>
      </c>
      <c r="E243" s="12">
        <f t="shared" si="19"/>
        <v>199138.33272316569</v>
      </c>
    </row>
    <row r="244" spans="1:5">
      <c r="A244" s="13">
        <v>224</v>
      </c>
      <c r="B244" s="12">
        <f t="shared" si="16"/>
        <v>2775.4150439001887</v>
      </c>
      <c r="C244" s="12">
        <f t="shared" si="17"/>
        <v>365.08694332580376</v>
      </c>
      <c r="D244" s="12">
        <f t="shared" si="18"/>
        <v>2410.3281005743847</v>
      </c>
      <c r="E244" s="12">
        <f t="shared" si="19"/>
        <v>196728.00462259131</v>
      </c>
    </row>
    <row r="245" spans="1:5">
      <c r="A245" s="13">
        <v>225</v>
      </c>
      <c r="B245" s="12">
        <f t="shared" si="16"/>
        <v>2775.4150439001887</v>
      </c>
      <c r="C245" s="12">
        <f t="shared" si="17"/>
        <v>360.66800847475071</v>
      </c>
      <c r="D245" s="12">
        <f t="shared" si="18"/>
        <v>2414.7470354254378</v>
      </c>
      <c r="E245" s="12">
        <f t="shared" si="19"/>
        <v>194313.25758716586</v>
      </c>
    </row>
    <row r="246" spans="1:5">
      <c r="A246" s="13">
        <v>226</v>
      </c>
      <c r="B246" s="12">
        <f t="shared" si="16"/>
        <v>2775.4150439001887</v>
      </c>
      <c r="C246" s="12">
        <f t="shared" si="17"/>
        <v>356.24097224313743</v>
      </c>
      <c r="D246" s="12">
        <f t="shared" si="18"/>
        <v>2419.1740716570512</v>
      </c>
      <c r="E246" s="12">
        <f t="shared" si="19"/>
        <v>191894.0835155088</v>
      </c>
    </row>
    <row r="247" spans="1:5">
      <c r="A247" s="13">
        <v>227</v>
      </c>
      <c r="B247" s="12">
        <f t="shared" si="16"/>
        <v>2775.4150439001887</v>
      </c>
      <c r="C247" s="12">
        <f t="shared" si="17"/>
        <v>351.80581977843281</v>
      </c>
      <c r="D247" s="12">
        <f t="shared" si="18"/>
        <v>2423.6092241217557</v>
      </c>
      <c r="E247" s="12">
        <f t="shared" si="19"/>
        <v>189470.47429138704</v>
      </c>
    </row>
    <row r="248" spans="1:5">
      <c r="A248" s="13">
        <v>228</v>
      </c>
      <c r="B248" s="12">
        <f t="shared" si="16"/>
        <v>2775.4150439001887</v>
      </c>
      <c r="C248" s="12">
        <f t="shared" si="17"/>
        <v>347.36253620087626</v>
      </c>
      <c r="D248" s="12">
        <f t="shared" si="18"/>
        <v>2428.0525076993126</v>
      </c>
      <c r="E248" s="12">
        <f t="shared" si="19"/>
        <v>187042.42178368772</v>
      </c>
    </row>
    <row r="249" spans="1:5">
      <c r="A249" s="13">
        <v>229</v>
      </c>
      <c r="B249" s="12">
        <f t="shared" si="16"/>
        <v>2775.4150439001887</v>
      </c>
      <c r="C249" s="12">
        <f t="shared" si="17"/>
        <v>342.91110660342747</v>
      </c>
      <c r="D249" s="12">
        <f t="shared" si="18"/>
        <v>2432.5039372967613</v>
      </c>
      <c r="E249" s="12">
        <f t="shared" si="19"/>
        <v>184609.91784639095</v>
      </c>
    </row>
    <row r="250" spans="1:5">
      <c r="A250" s="13">
        <v>230</v>
      </c>
      <c r="B250" s="12">
        <f t="shared" si="16"/>
        <v>2775.4150439001887</v>
      </c>
      <c r="C250" s="12">
        <f t="shared" si="17"/>
        <v>338.45151605171674</v>
      </c>
      <c r="D250" s="12">
        <f t="shared" si="18"/>
        <v>2436.963527848472</v>
      </c>
      <c r="E250" s="12">
        <f t="shared" si="19"/>
        <v>182172.95431854247</v>
      </c>
    </row>
    <row r="251" spans="1:5">
      <c r="A251" s="13">
        <v>231</v>
      </c>
      <c r="B251" s="12">
        <f t="shared" si="16"/>
        <v>2775.4150439001887</v>
      </c>
      <c r="C251" s="12">
        <f t="shared" si="17"/>
        <v>333.98374958399449</v>
      </c>
      <c r="D251" s="12">
        <f t="shared" si="18"/>
        <v>2441.431294316194</v>
      </c>
      <c r="E251" s="12">
        <f t="shared" si="19"/>
        <v>179731.52302422628</v>
      </c>
    </row>
    <row r="252" spans="1:5">
      <c r="A252" s="13">
        <v>232</v>
      </c>
      <c r="B252" s="12">
        <f t="shared" si="16"/>
        <v>2775.4150439001887</v>
      </c>
      <c r="C252" s="12">
        <f t="shared" si="17"/>
        <v>329.50779221108149</v>
      </c>
      <c r="D252" s="12">
        <f t="shared" si="18"/>
        <v>2445.9072516891074</v>
      </c>
      <c r="E252" s="12">
        <f t="shared" si="19"/>
        <v>177285.61577253716</v>
      </c>
    </row>
    <row r="253" spans="1:5">
      <c r="A253" s="13">
        <v>233</v>
      </c>
      <c r="B253" s="12">
        <f t="shared" si="16"/>
        <v>2775.4150439001887</v>
      </c>
      <c r="C253" s="12">
        <f t="shared" si="17"/>
        <v>325.0236289163181</v>
      </c>
      <c r="D253" s="12">
        <f t="shared" si="18"/>
        <v>2450.3914149838706</v>
      </c>
      <c r="E253" s="12">
        <f t="shared" si="19"/>
        <v>174835.22435755329</v>
      </c>
    </row>
    <row r="254" spans="1:5">
      <c r="A254" s="13">
        <v>234</v>
      </c>
      <c r="B254" s="12">
        <f t="shared" si="16"/>
        <v>2775.4150439001887</v>
      </c>
      <c r="C254" s="12">
        <f t="shared" si="17"/>
        <v>320.53124465551434</v>
      </c>
      <c r="D254" s="12">
        <f t="shared" si="18"/>
        <v>2454.8837992446743</v>
      </c>
      <c r="E254" s="12">
        <f t="shared" si="19"/>
        <v>172380.34055830861</v>
      </c>
    </row>
    <row r="255" spans="1:5">
      <c r="A255" s="13">
        <v>235</v>
      </c>
      <c r="B255" s="12">
        <f t="shared" si="16"/>
        <v>2775.4150439001887</v>
      </c>
      <c r="C255" s="12">
        <f t="shared" si="17"/>
        <v>316.03062435689912</v>
      </c>
      <c r="D255" s="12">
        <f t="shared" si="18"/>
        <v>2459.3844195432894</v>
      </c>
      <c r="E255" s="12">
        <f t="shared" si="19"/>
        <v>169920.95613876532</v>
      </c>
    </row>
    <row r="256" spans="1:5">
      <c r="A256" s="13">
        <v>236</v>
      </c>
      <c r="B256" s="12">
        <f t="shared" si="16"/>
        <v>2775.4150439001887</v>
      </c>
      <c r="C256" s="12">
        <f t="shared" si="17"/>
        <v>311.52175292106978</v>
      </c>
      <c r="D256" s="12">
        <f t="shared" si="18"/>
        <v>2463.8932909791188</v>
      </c>
      <c r="E256" s="12">
        <f t="shared" si="19"/>
        <v>167457.0628477862</v>
      </c>
    </row>
    <row r="257" spans="1:5">
      <c r="A257" s="13">
        <v>237</v>
      </c>
      <c r="B257" s="12">
        <f t="shared" si="16"/>
        <v>2775.4150439001887</v>
      </c>
      <c r="C257" s="12">
        <f t="shared" si="17"/>
        <v>307.00461522094139</v>
      </c>
      <c r="D257" s="12">
        <f t="shared" si="18"/>
        <v>2468.4104286792472</v>
      </c>
      <c r="E257" s="12">
        <f t="shared" si="19"/>
        <v>164988.65241910695</v>
      </c>
    </row>
    <row r="258" spans="1:5">
      <c r="A258" s="13">
        <v>238</v>
      </c>
      <c r="B258" s="12">
        <f t="shared" si="16"/>
        <v>2775.4150439001887</v>
      </c>
      <c r="C258" s="12">
        <f t="shared" si="17"/>
        <v>302.47919610169606</v>
      </c>
      <c r="D258" s="12">
        <f t="shared" si="18"/>
        <v>2472.9358477984924</v>
      </c>
      <c r="E258" s="12">
        <f t="shared" si="19"/>
        <v>162515.71657130847</v>
      </c>
    </row>
    <row r="259" spans="1:5">
      <c r="A259" s="13">
        <v>239</v>
      </c>
      <c r="B259" s="12">
        <f t="shared" si="16"/>
        <v>2775.4150439001887</v>
      </c>
      <c r="C259" s="12">
        <f t="shared" si="17"/>
        <v>297.94548038073219</v>
      </c>
      <c r="D259" s="12">
        <f t="shared" si="18"/>
        <v>2477.4695635194566</v>
      </c>
      <c r="E259" s="12">
        <f t="shared" si="19"/>
        <v>160038.247007789</v>
      </c>
    </row>
    <row r="260" spans="1:5">
      <c r="A260" s="13">
        <v>240</v>
      </c>
      <c r="B260" s="12">
        <f t="shared" si="16"/>
        <v>2775.4150439001887</v>
      </c>
      <c r="C260" s="12">
        <f t="shared" si="17"/>
        <v>293.40345284761315</v>
      </c>
      <c r="D260" s="12">
        <f t="shared" si="18"/>
        <v>2482.0115910525756</v>
      </c>
      <c r="E260" s="12">
        <f t="shared" si="19"/>
        <v>157556.23541673642</v>
      </c>
    </row>
    <row r="261" spans="1:5">
      <c r="A261" s="13">
        <v>241</v>
      </c>
      <c r="B261" s="12">
        <f t="shared" si="16"/>
        <v>2775.4150439001887</v>
      </c>
      <c r="C261" s="12">
        <f t="shared" si="17"/>
        <v>288.85309826401675</v>
      </c>
      <c r="D261" s="12">
        <f t="shared" si="18"/>
        <v>2486.5619456361719</v>
      </c>
      <c r="E261" s="12">
        <f t="shared" si="19"/>
        <v>155069.67347110025</v>
      </c>
    </row>
    <row r="262" spans="1:5">
      <c r="A262" s="13">
        <v>242</v>
      </c>
      <c r="B262" s="12">
        <f t="shared" si="16"/>
        <v>2775.4150439001887</v>
      </c>
      <c r="C262" s="12">
        <f t="shared" si="17"/>
        <v>284.29440136368379</v>
      </c>
      <c r="D262" s="12">
        <f t="shared" si="18"/>
        <v>2491.1206425365049</v>
      </c>
      <c r="E262" s="12">
        <f t="shared" si="19"/>
        <v>152578.55282856376</v>
      </c>
    </row>
    <row r="263" spans="1:5">
      <c r="A263" s="13">
        <v>243</v>
      </c>
      <c r="B263" s="12">
        <f t="shared" si="16"/>
        <v>2775.4150439001887</v>
      </c>
      <c r="C263" s="12">
        <f t="shared" si="17"/>
        <v>279.72734685236691</v>
      </c>
      <c r="D263" s="12">
        <f t="shared" si="18"/>
        <v>2495.687697047822</v>
      </c>
      <c r="E263" s="12">
        <f t="shared" si="19"/>
        <v>150082.86513151592</v>
      </c>
    </row>
    <row r="264" spans="1:5">
      <c r="A264" s="13">
        <v>244</v>
      </c>
      <c r="B264" s="12">
        <f t="shared" si="16"/>
        <v>2775.4150439001887</v>
      </c>
      <c r="C264" s="12">
        <f t="shared" si="17"/>
        <v>275.15191940777919</v>
      </c>
      <c r="D264" s="12">
        <f t="shared" si="18"/>
        <v>2500.2631244924096</v>
      </c>
      <c r="E264" s="12">
        <f t="shared" si="19"/>
        <v>147582.60200702352</v>
      </c>
    </row>
    <row r="265" spans="1:5">
      <c r="A265" s="13">
        <v>245</v>
      </c>
      <c r="B265" s="12">
        <f t="shared" si="16"/>
        <v>2775.4150439001887</v>
      </c>
      <c r="C265" s="12">
        <f t="shared" si="17"/>
        <v>270.56810367954313</v>
      </c>
      <c r="D265" s="12">
        <f t="shared" si="18"/>
        <v>2504.8469402206456</v>
      </c>
      <c r="E265" s="12">
        <f t="shared" si="19"/>
        <v>145077.75506680287</v>
      </c>
    </row>
    <row r="266" spans="1:5">
      <c r="A266" s="13">
        <v>246</v>
      </c>
      <c r="B266" s="12">
        <f t="shared" si="16"/>
        <v>2775.4150439001887</v>
      </c>
      <c r="C266" s="12">
        <f t="shared" si="17"/>
        <v>265.97588428913861</v>
      </c>
      <c r="D266" s="12">
        <f t="shared" si="18"/>
        <v>2509.4391596110499</v>
      </c>
      <c r="E266" s="12">
        <f t="shared" si="19"/>
        <v>142568.31590719183</v>
      </c>
    </row>
    <row r="267" spans="1:5">
      <c r="A267" s="13">
        <v>247</v>
      </c>
      <c r="B267" s="12">
        <f t="shared" si="16"/>
        <v>2775.4150439001887</v>
      </c>
      <c r="C267" s="12">
        <f t="shared" si="17"/>
        <v>261.37524582985168</v>
      </c>
      <c r="D267" s="12">
        <f t="shared" si="18"/>
        <v>2514.0397980703369</v>
      </c>
      <c r="E267" s="12">
        <f t="shared" si="19"/>
        <v>140054.27610912151</v>
      </c>
    </row>
    <row r="268" spans="1:5">
      <c r="A268" s="13">
        <v>248</v>
      </c>
      <c r="B268" s="12">
        <f t="shared" si="16"/>
        <v>2775.4150439001887</v>
      </c>
      <c r="C268" s="12">
        <f t="shared" si="17"/>
        <v>256.76617286672274</v>
      </c>
      <c r="D268" s="12">
        <f t="shared" si="18"/>
        <v>2518.6488710334661</v>
      </c>
      <c r="E268" s="12">
        <f t="shared" si="19"/>
        <v>137535.62723808805</v>
      </c>
    </row>
    <row r="269" spans="1:5">
      <c r="A269" s="13">
        <v>249</v>
      </c>
      <c r="B269" s="12">
        <f t="shared" si="16"/>
        <v>2775.4150439001887</v>
      </c>
      <c r="C269" s="12">
        <f t="shared" si="17"/>
        <v>252.14864993649476</v>
      </c>
      <c r="D269" s="12">
        <f t="shared" si="18"/>
        <v>2523.2663939636941</v>
      </c>
      <c r="E269" s="12">
        <f t="shared" si="19"/>
        <v>135012.36084412437</v>
      </c>
    </row>
    <row r="270" spans="1:5">
      <c r="A270" s="13">
        <v>250</v>
      </c>
      <c r="B270" s="12">
        <f t="shared" si="16"/>
        <v>2775.4150439001887</v>
      </c>
      <c r="C270" s="12">
        <f t="shared" si="17"/>
        <v>247.52266154756134</v>
      </c>
      <c r="D270" s="12">
        <f t="shared" si="18"/>
        <v>2527.8923823526275</v>
      </c>
      <c r="E270" s="12">
        <f t="shared" si="19"/>
        <v>132484.46846177173</v>
      </c>
    </row>
    <row r="271" spans="1:5">
      <c r="A271" s="13">
        <v>251</v>
      </c>
      <c r="B271" s="12">
        <f t="shared" si="16"/>
        <v>2775.4150439001887</v>
      </c>
      <c r="C271" s="12">
        <f t="shared" si="17"/>
        <v>242.88819217991482</v>
      </c>
      <c r="D271" s="12">
        <f t="shared" si="18"/>
        <v>2532.526851720274</v>
      </c>
      <c r="E271" s="12">
        <f t="shared" si="19"/>
        <v>129951.94161005145</v>
      </c>
    </row>
    <row r="272" spans="1:5">
      <c r="A272" s="13">
        <v>252</v>
      </c>
      <c r="B272" s="12">
        <f t="shared" si="16"/>
        <v>2775.4150439001887</v>
      </c>
      <c r="C272" s="12">
        <f t="shared" si="17"/>
        <v>238.24522628509433</v>
      </c>
      <c r="D272" s="12">
        <f t="shared" si="18"/>
        <v>2537.1698176150944</v>
      </c>
      <c r="E272" s="12">
        <f t="shared" si="19"/>
        <v>127414.77179243635</v>
      </c>
    </row>
    <row r="273" spans="1:5">
      <c r="A273" s="13">
        <v>253</v>
      </c>
      <c r="B273" s="12">
        <f t="shared" si="16"/>
        <v>2775.4150439001887</v>
      </c>
      <c r="C273" s="12">
        <f t="shared" si="17"/>
        <v>233.59374828613332</v>
      </c>
      <c r="D273" s="12">
        <f t="shared" si="18"/>
        <v>2541.8212956140555</v>
      </c>
      <c r="E273" s="12">
        <f t="shared" si="19"/>
        <v>124872.9504968223</v>
      </c>
    </row>
    <row r="274" spans="1:5">
      <c r="A274" s="13">
        <v>254</v>
      </c>
      <c r="B274" s="12">
        <f t="shared" si="16"/>
        <v>2775.4150439001887</v>
      </c>
      <c r="C274" s="12">
        <f t="shared" si="17"/>
        <v>228.93374257750756</v>
      </c>
      <c r="D274" s="12">
        <f t="shared" si="18"/>
        <v>2546.4813013226812</v>
      </c>
      <c r="E274" s="12">
        <f t="shared" si="19"/>
        <v>122326.46919549962</v>
      </c>
    </row>
    <row r="275" spans="1:5">
      <c r="A275" s="13">
        <v>255</v>
      </c>
      <c r="B275" s="12">
        <f t="shared" si="16"/>
        <v>2775.4150439001887</v>
      </c>
      <c r="C275" s="12">
        <f t="shared" si="17"/>
        <v>224.26519352508265</v>
      </c>
      <c r="D275" s="12">
        <f t="shared" si="18"/>
        <v>2551.1498503751059</v>
      </c>
      <c r="E275" s="12">
        <f t="shared" si="19"/>
        <v>119775.31934512452</v>
      </c>
    </row>
    <row r="276" spans="1:5">
      <c r="A276" s="13">
        <v>256</v>
      </c>
      <c r="B276" s="12">
        <f t="shared" si="16"/>
        <v>2775.4150439001887</v>
      </c>
      <c r="C276" s="12">
        <f t="shared" si="17"/>
        <v>219.58808546606161</v>
      </c>
      <c r="D276" s="12">
        <f t="shared" si="18"/>
        <v>2555.8269584341269</v>
      </c>
      <c r="E276" s="12">
        <f t="shared" si="19"/>
        <v>117219.49238669038</v>
      </c>
    </row>
    <row r="277" spans="1:5">
      <c r="A277" s="13">
        <v>257</v>
      </c>
      <c r="B277" s="12">
        <f t="shared" ref="B277:B340" si="20">IF(A277&gt;$D$14,"",$D$13)</f>
        <v>2775.4150439001887</v>
      </c>
      <c r="C277" s="12">
        <f t="shared" ref="C277:C340" si="21">IF(A277&gt;$D$14,"",$D$8/12*E276)</f>
        <v>214.90240270893236</v>
      </c>
      <c r="D277" s="12">
        <f t="shared" ref="D277:D340" si="22">IF(A277&gt;$D$14,"",B277-C277)</f>
        <v>2560.5126411912565</v>
      </c>
      <c r="E277" s="12">
        <f t="shared" ref="E277:E340" si="23">IF(A277&gt;$D$14,"",E276-D277)</f>
        <v>114658.97974549913</v>
      </c>
    </row>
    <row r="278" spans="1:5">
      <c r="A278" s="13">
        <v>258</v>
      </c>
      <c r="B278" s="12">
        <f t="shared" si="20"/>
        <v>2775.4150439001887</v>
      </c>
      <c r="C278" s="12">
        <f t="shared" si="21"/>
        <v>210.20812953341508</v>
      </c>
      <c r="D278" s="12">
        <f t="shared" si="22"/>
        <v>2565.2069143667736</v>
      </c>
      <c r="E278" s="12">
        <f t="shared" si="23"/>
        <v>112093.77283113236</v>
      </c>
    </row>
    <row r="279" spans="1:5">
      <c r="A279" s="13">
        <v>259</v>
      </c>
      <c r="B279" s="12">
        <f t="shared" si="20"/>
        <v>2775.4150439001887</v>
      </c>
      <c r="C279" s="12">
        <f t="shared" si="21"/>
        <v>205.50525019040933</v>
      </c>
      <c r="D279" s="12">
        <f t="shared" si="22"/>
        <v>2569.9097937097795</v>
      </c>
      <c r="E279" s="12">
        <f t="shared" si="23"/>
        <v>109523.86303742258</v>
      </c>
    </row>
    <row r="280" spans="1:5">
      <c r="A280" s="13">
        <v>260</v>
      </c>
      <c r="B280" s="12">
        <f t="shared" si="20"/>
        <v>2775.4150439001887</v>
      </c>
      <c r="C280" s="12">
        <f t="shared" si="21"/>
        <v>200.7937489019414</v>
      </c>
      <c r="D280" s="12">
        <f t="shared" si="22"/>
        <v>2574.6212949982473</v>
      </c>
      <c r="E280" s="12">
        <f t="shared" si="23"/>
        <v>106949.24174242433</v>
      </c>
    </row>
    <row r="281" spans="1:5">
      <c r="A281" s="13">
        <v>261</v>
      </c>
      <c r="B281" s="12">
        <f t="shared" si="20"/>
        <v>2775.4150439001887</v>
      </c>
      <c r="C281" s="12">
        <f t="shared" si="21"/>
        <v>196.07360986111127</v>
      </c>
      <c r="D281" s="12">
        <f t="shared" si="22"/>
        <v>2579.3414340390773</v>
      </c>
      <c r="E281" s="12">
        <f t="shared" si="23"/>
        <v>104369.90030838526</v>
      </c>
    </row>
    <row r="282" spans="1:5">
      <c r="A282" s="13">
        <v>262</v>
      </c>
      <c r="B282" s="12">
        <f t="shared" si="20"/>
        <v>2775.4150439001887</v>
      </c>
      <c r="C282" s="12">
        <f t="shared" si="21"/>
        <v>191.34481723203965</v>
      </c>
      <c r="D282" s="12">
        <f t="shared" si="22"/>
        <v>2584.0702266681492</v>
      </c>
      <c r="E282" s="12">
        <f t="shared" si="23"/>
        <v>101785.83008171711</v>
      </c>
    </row>
    <row r="283" spans="1:5">
      <c r="A283" s="13">
        <v>263</v>
      </c>
      <c r="B283" s="12">
        <f t="shared" si="20"/>
        <v>2775.4150439001887</v>
      </c>
      <c r="C283" s="12">
        <f t="shared" si="21"/>
        <v>186.60735514981471</v>
      </c>
      <c r="D283" s="12">
        <f t="shared" si="22"/>
        <v>2588.8076887503739</v>
      </c>
      <c r="E283" s="12">
        <f t="shared" si="23"/>
        <v>99197.022392966741</v>
      </c>
    </row>
    <row r="284" spans="1:5">
      <c r="A284" s="13">
        <v>264</v>
      </c>
      <c r="B284" s="12">
        <f t="shared" si="20"/>
        <v>2775.4150439001887</v>
      </c>
      <c r="C284" s="12">
        <f t="shared" si="21"/>
        <v>181.86120772043901</v>
      </c>
      <c r="D284" s="12">
        <f t="shared" si="22"/>
        <v>2593.5538361797499</v>
      </c>
      <c r="E284" s="12">
        <f t="shared" si="23"/>
        <v>96603.468556786989</v>
      </c>
    </row>
    <row r="285" spans="1:5">
      <c r="A285" s="13">
        <v>265</v>
      </c>
      <c r="B285" s="12">
        <f t="shared" si="20"/>
        <v>2775.4150439001887</v>
      </c>
      <c r="C285" s="12">
        <f t="shared" si="21"/>
        <v>177.10635902077615</v>
      </c>
      <c r="D285" s="12">
        <f t="shared" si="22"/>
        <v>2598.3086848794128</v>
      </c>
      <c r="E285" s="12">
        <f t="shared" si="23"/>
        <v>94005.15987190757</v>
      </c>
    </row>
    <row r="286" spans="1:5">
      <c r="A286" s="13">
        <v>266</v>
      </c>
      <c r="B286" s="12">
        <f t="shared" si="20"/>
        <v>2775.4150439001887</v>
      </c>
      <c r="C286" s="12">
        <f t="shared" si="21"/>
        <v>172.3427930984972</v>
      </c>
      <c r="D286" s="12">
        <f t="shared" si="22"/>
        <v>2603.0722508016916</v>
      </c>
      <c r="E286" s="12">
        <f t="shared" si="23"/>
        <v>91402.087621105878</v>
      </c>
    </row>
    <row r="287" spans="1:5">
      <c r="A287" s="13">
        <v>267</v>
      </c>
      <c r="B287" s="12">
        <f t="shared" si="20"/>
        <v>2775.4150439001887</v>
      </c>
      <c r="C287" s="12">
        <f t="shared" si="21"/>
        <v>167.57049397202744</v>
      </c>
      <c r="D287" s="12">
        <f t="shared" si="22"/>
        <v>2607.8445499281611</v>
      </c>
      <c r="E287" s="12">
        <f t="shared" si="23"/>
        <v>88794.243071177712</v>
      </c>
    </row>
    <row r="288" spans="1:5">
      <c r="A288" s="13">
        <v>268</v>
      </c>
      <c r="B288" s="12">
        <f t="shared" si="20"/>
        <v>2775.4150439001887</v>
      </c>
      <c r="C288" s="12">
        <f t="shared" si="21"/>
        <v>162.78944563049248</v>
      </c>
      <c r="D288" s="12">
        <f t="shared" si="22"/>
        <v>2612.6255982696962</v>
      </c>
      <c r="E288" s="12">
        <f t="shared" si="23"/>
        <v>86181.617472908023</v>
      </c>
    </row>
    <row r="289" spans="1:5">
      <c r="A289" s="13">
        <v>269</v>
      </c>
      <c r="B289" s="12">
        <f t="shared" si="20"/>
        <v>2775.4150439001887</v>
      </c>
      <c r="C289" s="12">
        <f t="shared" si="21"/>
        <v>157.99963203366471</v>
      </c>
      <c r="D289" s="12">
        <f t="shared" si="22"/>
        <v>2617.4154118665242</v>
      </c>
      <c r="E289" s="12">
        <f t="shared" si="23"/>
        <v>83564.202061041506</v>
      </c>
    </row>
    <row r="290" spans="1:5">
      <c r="A290" s="13">
        <v>270</v>
      </c>
      <c r="B290" s="12">
        <f t="shared" si="20"/>
        <v>2775.4150439001887</v>
      </c>
      <c r="C290" s="12">
        <f t="shared" si="21"/>
        <v>153.20103711190941</v>
      </c>
      <c r="D290" s="12">
        <f t="shared" si="22"/>
        <v>2622.2140067882792</v>
      </c>
      <c r="E290" s="12">
        <f t="shared" si="23"/>
        <v>80941.988054253219</v>
      </c>
    </row>
    <row r="291" spans="1:5">
      <c r="A291" s="13">
        <v>271</v>
      </c>
      <c r="B291" s="12">
        <f t="shared" si="20"/>
        <v>2775.4150439001887</v>
      </c>
      <c r="C291" s="12">
        <f t="shared" si="21"/>
        <v>148.3936447661309</v>
      </c>
      <c r="D291" s="12">
        <f t="shared" si="22"/>
        <v>2627.0213991340579</v>
      </c>
      <c r="E291" s="12">
        <f t="shared" si="23"/>
        <v>78314.966655119162</v>
      </c>
    </row>
    <row r="292" spans="1:5">
      <c r="A292" s="13">
        <v>272</v>
      </c>
      <c r="B292" s="12">
        <f t="shared" si="20"/>
        <v>2775.4150439001887</v>
      </c>
      <c r="C292" s="12">
        <f t="shared" si="21"/>
        <v>143.57743886771846</v>
      </c>
      <c r="D292" s="12">
        <f t="shared" si="22"/>
        <v>2631.8376050324705</v>
      </c>
      <c r="E292" s="12">
        <f t="shared" si="23"/>
        <v>75683.129050086689</v>
      </c>
    </row>
    <row r="293" spans="1:5">
      <c r="A293" s="13">
        <v>273</v>
      </c>
      <c r="B293" s="12">
        <f t="shared" si="20"/>
        <v>2775.4150439001887</v>
      </c>
      <c r="C293" s="12">
        <f t="shared" si="21"/>
        <v>138.75240325849225</v>
      </c>
      <c r="D293" s="12">
        <f t="shared" si="22"/>
        <v>2636.6626406416963</v>
      </c>
      <c r="E293" s="12">
        <f t="shared" si="23"/>
        <v>73046.466409444998</v>
      </c>
    </row>
    <row r="294" spans="1:5">
      <c r="A294" s="13">
        <v>274</v>
      </c>
      <c r="B294" s="12">
        <f t="shared" si="20"/>
        <v>2775.4150439001887</v>
      </c>
      <c r="C294" s="12">
        <f t="shared" si="21"/>
        <v>133.91852175064915</v>
      </c>
      <c r="D294" s="12">
        <f t="shared" si="22"/>
        <v>2641.4965221495395</v>
      </c>
      <c r="E294" s="12">
        <f t="shared" si="23"/>
        <v>70404.969887295461</v>
      </c>
    </row>
    <row r="295" spans="1:5">
      <c r="A295" s="13">
        <v>275</v>
      </c>
      <c r="B295" s="12">
        <f t="shared" si="20"/>
        <v>2775.4150439001887</v>
      </c>
      <c r="C295" s="12">
        <f t="shared" si="21"/>
        <v>129.07577812670834</v>
      </c>
      <c r="D295" s="12">
        <f t="shared" si="22"/>
        <v>2646.3392657734803</v>
      </c>
      <c r="E295" s="12">
        <f t="shared" si="23"/>
        <v>67758.630621521981</v>
      </c>
    </row>
    <row r="296" spans="1:5">
      <c r="A296" s="13">
        <v>276</v>
      </c>
      <c r="B296" s="12">
        <f t="shared" si="20"/>
        <v>2775.4150439001887</v>
      </c>
      <c r="C296" s="12">
        <f t="shared" si="21"/>
        <v>124.22415613945697</v>
      </c>
      <c r="D296" s="12">
        <f t="shared" si="22"/>
        <v>2651.1908877607316</v>
      </c>
      <c r="E296" s="12">
        <f t="shared" si="23"/>
        <v>65107.439733761246</v>
      </c>
    </row>
    <row r="297" spans="1:5">
      <c r="A297" s="13">
        <v>277</v>
      </c>
      <c r="B297" s="12">
        <f t="shared" si="20"/>
        <v>2775.4150439001887</v>
      </c>
      <c r="C297" s="12">
        <f t="shared" si="21"/>
        <v>119.36363951189561</v>
      </c>
      <c r="D297" s="12">
        <f t="shared" si="22"/>
        <v>2656.0514043882931</v>
      </c>
      <c r="E297" s="12">
        <f t="shared" si="23"/>
        <v>62451.388329372952</v>
      </c>
    </row>
    <row r="298" spans="1:5">
      <c r="A298" s="13">
        <v>278</v>
      </c>
      <c r="B298" s="12">
        <f t="shared" si="20"/>
        <v>2775.4150439001887</v>
      </c>
      <c r="C298" s="12">
        <f t="shared" si="21"/>
        <v>114.49421193718375</v>
      </c>
      <c r="D298" s="12">
        <f t="shared" si="22"/>
        <v>2660.9208319630052</v>
      </c>
      <c r="E298" s="12">
        <f t="shared" si="23"/>
        <v>59790.467497409947</v>
      </c>
    </row>
    <row r="299" spans="1:5">
      <c r="A299" s="13">
        <v>279</v>
      </c>
      <c r="B299" s="12">
        <f t="shared" si="20"/>
        <v>2775.4150439001887</v>
      </c>
      <c r="C299" s="12">
        <f t="shared" si="21"/>
        <v>109.6158570785849</v>
      </c>
      <c r="D299" s="12">
        <f t="shared" si="22"/>
        <v>2665.7991868216041</v>
      </c>
      <c r="E299" s="12">
        <f t="shared" si="23"/>
        <v>57124.668310588342</v>
      </c>
    </row>
    <row r="300" spans="1:5">
      <c r="A300" s="13">
        <v>280</v>
      </c>
      <c r="B300" s="12">
        <f t="shared" si="20"/>
        <v>2775.4150439001887</v>
      </c>
      <c r="C300" s="12">
        <f t="shared" si="21"/>
        <v>104.72855856941196</v>
      </c>
      <c r="D300" s="12">
        <f t="shared" si="22"/>
        <v>2670.6864853307766</v>
      </c>
      <c r="E300" s="12">
        <f t="shared" si="23"/>
        <v>54453.981825257564</v>
      </c>
    </row>
    <row r="301" spans="1:5">
      <c r="A301" s="13">
        <v>281</v>
      </c>
      <c r="B301" s="12">
        <f t="shared" si="20"/>
        <v>2775.4150439001887</v>
      </c>
      <c r="C301" s="12">
        <f t="shared" si="21"/>
        <v>99.832300012972198</v>
      </c>
      <c r="D301" s="12">
        <f t="shared" si="22"/>
        <v>2675.5827438872166</v>
      </c>
      <c r="E301" s="12">
        <f t="shared" si="23"/>
        <v>51778.399081370349</v>
      </c>
    </row>
    <row r="302" spans="1:5">
      <c r="A302" s="13">
        <v>282</v>
      </c>
      <c r="B302" s="12">
        <f t="shared" si="20"/>
        <v>2775.4150439001887</v>
      </c>
      <c r="C302" s="12">
        <f t="shared" si="21"/>
        <v>94.927064982512306</v>
      </c>
      <c r="D302" s="12">
        <f t="shared" si="22"/>
        <v>2680.4879789176766</v>
      </c>
      <c r="E302" s="12">
        <f t="shared" si="23"/>
        <v>49097.911102452672</v>
      </c>
    </row>
    <row r="303" spans="1:5">
      <c r="A303" s="13">
        <v>283</v>
      </c>
      <c r="B303" s="12">
        <f t="shared" si="20"/>
        <v>2775.4150439001887</v>
      </c>
      <c r="C303" s="12">
        <f t="shared" si="21"/>
        <v>90.012837021163236</v>
      </c>
      <c r="D303" s="12">
        <f t="shared" si="22"/>
        <v>2685.4022068790255</v>
      </c>
      <c r="E303" s="12">
        <f t="shared" si="23"/>
        <v>46412.508895573643</v>
      </c>
    </row>
    <row r="304" spans="1:5">
      <c r="A304" s="13">
        <v>284</v>
      </c>
      <c r="B304" s="12">
        <f t="shared" si="20"/>
        <v>2775.4150439001887</v>
      </c>
      <c r="C304" s="12">
        <f t="shared" si="21"/>
        <v>85.089599641885016</v>
      </c>
      <c r="D304" s="12">
        <f t="shared" si="22"/>
        <v>2690.3254442583038</v>
      </c>
      <c r="E304" s="12">
        <f t="shared" si="23"/>
        <v>43722.183451315337</v>
      </c>
    </row>
    <row r="305" spans="1:5">
      <c r="A305" s="13">
        <v>285</v>
      </c>
      <c r="B305" s="12">
        <f t="shared" si="20"/>
        <v>2775.4150439001887</v>
      </c>
      <c r="C305" s="12">
        <f t="shared" si="21"/>
        <v>80.157336327411457</v>
      </c>
      <c r="D305" s="12">
        <f t="shared" si="22"/>
        <v>2695.2577075727772</v>
      </c>
      <c r="E305" s="12">
        <f t="shared" si="23"/>
        <v>41026.925743742562</v>
      </c>
    </row>
    <row r="306" spans="1:5">
      <c r="A306" s="13">
        <v>286</v>
      </c>
      <c r="B306" s="12">
        <f t="shared" si="20"/>
        <v>2775.4150439001887</v>
      </c>
      <c r="C306" s="12">
        <f t="shared" si="21"/>
        <v>75.216030530194701</v>
      </c>
      <c r="D306" s="12">
        <f t="shared" si="22"/>
        <v>2700.1990133699942</v>
      </c>
      <c r="E306" s="12">
        <f t="shared" si="23"/>
        <v>38326.726730372568</v>
      </c>
    </row>
    <row r="307" spans="1:5">
      <c r="A307" s="13">
        <v>287</v>
      </c>
      <c r="B307" s="12">
        <f t="shared" si="20"/>
        <v>2775.4150439001887</v>
      </c>
      <c r="C307" s="12">
        <f t="shared" si="21"/>
        <v>70.265665672349712</v>
      </c>
      <c r="D307" s="12">
        <f t="shared" si="22"/>
        <v>2705.149378227839</v>
      </c>
      <c r="E307" s="12">
        <f t="shared" si="23"/>
        <v>35621.577352144726</v>
      </c>
    </row>
    <row r="308" spans="1:5">
      <c r="A308" s="13">
        <v>288</v>
      </c>
      <c r="B308" s="12">
        <f t="shared" si="20"/>
        <v>2775.4150439001887</v>
      </c>
      <c r="C308" s="12">
        <f t="shared" si="21"/>
        <v>65.30622514559866</v>
      </c>
      <c r="D308" s="12">
        <f t="shared" si="22"/>
        <v>2710.1088187545902</v>
      </c>
      <c r="E308" s="12">
        <f t="shared" si="23"/>
        <v>32911.468533390136</v>
      </c>
    </row>
    <row r="309" spans="1:5">
      <c r="A309" s="13">
        <v>289</v>
      </c>
      <c r="B309" s="12">
        <f t="shared" si="20"/>
        <v>2775.4150439001887</v>
      </c>
      <c r="C309" s="12">
        <f t="shared" si="21"/>
        <v>60.33769231121525</v>
      </c>
      <c r="D309" s="12">
        <f t="shared" si="22"/>
        <v>2715.0773515889737</v>
      </c>
      <c r="E309" s="12">
        <f t="shared" si="23"/>
        <v>30196.391181801162</v>
      </c>
    </row>
    <row r="310" spans="1:5">
      <c r="A310" s="13">
        <v>290</v>
      </c>
      <c r="B310" s="12">
        <f t="shared" si="20"/>
        <v>2775.4150439001887</v>
      </c>
      <c r="C310" s="12">
        <f t="shared" si="21"/>
        <v>55.360050499968793</v>
      </c>
      <c r="D310" s="12">
        <f t="shared" si="22"/>
        <v>2720.0549934002202</v>
      </c>
      <c r="E310" s="12">
        <f t="shared" si="23"/>
        <v>27476.336188400943</v>
      </c>
    </row>
    <row r="311" spans="1:5">
      <c r="A311" s="13">
        <v>291</v>
      </c>
      <c r="B311" s="12">
        <f t="shared" si="20"/>
        <v>2775.4150439001887</v>
      </c>
      <c r="C311" s="12">
        <f t="shared" si="21"/>
        <v>50.373283012068391</v>
      </c>
      <c r="D311" s="12">
        <f t="shared" si="22"/>
        <v>2725.0417608881203</v>
      </c>
      <c r="E311" s="12">
        <f t="shared" si="23"/>
        <v>24751.294427512821</v>
      </c>
    </row>
    <row r="312" spans="1:5">
      <c r="A312" s="13">
        <v>292</v>
      </c>
      <c r="B312" s="12">
        <f t="shared" si="20"/>
        <v>2775.4150439001887</v>
      </c>
      <c r="C312" s="12">
        <f t="shared" si="21"/>
        <v>45.377373117106835</v>
      </c>
      <c r="D312" s="12">
        <f t="shared" si="22"/>
        <v>2730.0376707830819</v>
      </c>
      <c r="E312" s="12">
        <f t="shared" si="23"/>
        <v>22021.256756729737</v>
      </c>
    </row>
    <row r="313" spans="1:5">
      <c r="A313" s="13">
        <v>293</v>
      </c>
      <c r="B313" s="12">
        <f t="shared" si="20"/>
        <v>2775.4150439001887</v>
      </c>
      <c r="C313" s="12">
        <f t="shared" si="21"/>
        <v>40.372304054004516</v>
      </c>
      <c r="D313" s="12">
        <f t="shared" si="22"/>
        <v>2735.0427398461843</v>
      </c>
      <c r="E313" s="12">
        <f t="shared" si="23"/>
        <v>19286.214016883554</v>
      </c>
    </row>
    <row r="314" spans="1:5">
      <c r="A314" s="13">
        <v>294</v>
      </c>
      <c r="B314" s="12">
        <f t="shared" si="20"/>
        <v>2775.4150439001887</v>
      </c>
      <c r="C314" s="12">
        <f t="shared" si="21"/>
        <v>35.358059030953179</v>
      </c>
      <c r="D314" s="12">
        <f t="shared" si="22"/>
        <v>2740.0569848692357</v>
      </c>
      <c r="E314" s="12">
        <f t="shared" si="23"/>
        <v>16546.157032014318</v>
      </c>
    </row>
    <row r="315" spans="1:5">
      <c r="A315" s="13">
        <v>295</v>
      </c>
      <c r="B315" s="12">
        <f t="shared" si="20"/>
        <v>2775.4150439001887</v>
      </c>
      <c r="C315" s="12">
        <f t="shared" si="21"/>
        <v>30.334621225359584</v>
      </c>
      <c r="D315" s="12">
        <f t="shared" si="22"/>
        <v>2745.0804226748292</v>
      </c>
      <c r="E315" s="12">
        <f t="shared" si="23"/>
        <v>13801.076609339489</v>
      </c>
    </row>
    <row r="316" spans="1:5">
      <c r="A316" s="13">
        <v>296</v>
      </c>
      <c r="B316" s="12">
        <f t="shared" si="20"/>
        <v>2775.4150439001887</v>
      </c>
      <c r="C316" s="12">
        <f t="shared" si="21"/>
        <v>25.301973783789062</v>
      </c>
      <c r="D316" s="12">
        <f t="shared" si="22"/>
        <v>2750.1130701163997</v>
      </c>
      <c r="E316" s="12">
        <f t="shared" si="23"/>
        <v>11050.963539223088</v>
      </c>
    </row>
    <row r="317" spans="1:5">
      <c r="A317" s="13">
        <v>297</v>
      </c>
      <c r="B317" s="12">
        <f t="shared" si="20"/>
        <v>2775.4150439001887</v>
      </c>
      <c r="C317" s="12">
        <f t="shared" si="21"/>
        <v>20.260099821908994</v>
      </c>
      <c r="D317" s="12">
        <f t="shared" si="22"/>
        <v>2755.1549440782796</v>
      </c>
      <c r="E317" s="12">
        <f t="shared" si="23"/>
        <v>8295.8085951448084</v>
      </c>
    </row>
    <row r="318" spans="1:5">
      <c r="A318" s="13">
        <v>298</v>
      </c>
      <c r="B318" s="12">
        <f t="shared" si="20"/>
        <v>2775.4150439001887</v>
      </c>
      <c r="C318" s="12">
        <f t="shared" si="21"/>
        <v>15.208982424432149</v>
      </c>
      <c r="D318" s="12">
        <f t="shared" si="22"/>
        <v>2760.2060614757565</v>
      </c>
      <c r="E318" s="12">
        <f t="shared" si="23"/>
        <v>5535.6025336690518</v>
      </c>
    </row>
    <row r="319" spans="1:5">
      <c r="A319" s="13">
        <v>299</v>
      </c>
      <c r="B319" s="12">
        <f t="shared" si="20"/>
        <v>2775.4150439001887</v>
      </c>
      <c r="C319" s="12">
        <f t="shared" si="21"/>
        <v>10.148604645059928</v>
      </c>
      <c r="D319" s="12">
        <f t="shared" si="22"/>
        <v>2765.2664392551287</v>
      </c>
      <c r="E319" s="12">
        <f t="shared" si="23"/>
        <v>2770.3360944139231</v>
      </c>
    </row>
    <row r="320" spans="1:5">
      <c r="A320" s="13">
        <v>300</v>
      </c>
      <c r="B320" s="12">
        <f t="shared" si="20"/>
        <v>2775.4150439001887</v>
      </c>
      <c r="C320" s="12">
        <f t="shared" si="21"/>
        <v>5.0789495064255252</v>
      </c>
      <c r="D320" s="12">
        <f t="shared" si="22"/>
        <v>2770.3360943937632</v>
      </c>
      <c r="E320" s="12">
        <f t="shared" si="23"/>
        <v>2.0159859559498727E-8</v>
      </c>
    </row>
    <row r="321" spans="1:5">
      <c r="A321" s="13">
        <v>301</v>
      </c>
      <c r="B321" s="12" t="str">
        <f t="shared" si="20"/>
        <v/>
      </c>
      <c r="C321" s="12" t="str">
        <f t="shared" si="21"/>
        <v/>
      </c>
      <c r="D321" s="12" t="str">
        <f t="shared" si="22"/>
        <v/>
      </c>
      <c r="E321" s="12" t="str">
        <f t="shared" si="23"/>
        <v/>
      </c>
    </row>
    <row r="322" spans="1:5">
      <c r="A322" s="13">
        <v>302</v>
      </c>
      <c r="B322" s="12" t="str">
        <f t="shared" si="20"/>
        <v/>
      </c>
      <c r="C322" s="12" t="str">
        <f t="shared" si="21"/>
        <v/>
      </c>
      <c r="D322" s="12" t="str">
        <f t="shared" si="22"/>
        <v/>
      </c>
      <c r="E322" s="12" t="str">
        <f t="shared" si="23"/>
        <v/>
      </c>
    </row>
    <row r="323" spans="1:5">
      <c r="A323" s="13">
        <v>303</v>
      </c>
      <c r="B323" s="12" t="str">
        <f t="shared" si="20"/>
        <v/>
      </c>
      <c r="C323" s="12" t="str">
        <f t="shared" si="21"/>
        <v/>
      </c>
      <c r="D323" s="12" t="str">
        <f t="shared" si="22"/>
        <v/>
      </c>
      <c r="E323" s="12" t="str">
        <f t="shared" si="23"/>
        <v/>
      </c>
    </row>
    <row r="324" spans="1:5">
      <c r="A324" s="13">
        <v>304</v>
      </c>
      <c r="B324" s="12" t="str">
        <f t="shared" si="20"/>
        <v/>
      </c>
      <c r="C324" s="12" t="str">
        <f t="shared" si="21"/>
        <v/>
      </c>
      <c r="D324" s="12" t="str">
        <f t="shared" si="22"/>
        <v/>
      </c>
      <c r="E324" s="12" t="str">
        <f t="shared" si="23"/>
        <v/>
      </c>
    </row>
    <row r="325" spans="1:5">
      <c r="A325" s="13">
        <v>305</v>
      </c>
      <c r="B325" s="12" t="str">
        <f t="shared" si="20"/>
        <v/>
      </c>
      <c r="C325" s="12" t="str">
        <f t="shared" si="21"/>
        <v/>
      </c>
      <c r="D325" s="12" t="str">
        <f t="shared" si="22"/>
        <v/>
      </c>
      <c r="E325" s="12" t="str">
        <f t="shared" si="23"/>
        <v/>
      </c>
    </row>
    <row r="326" spans="1:5">
      <c r="A326" s="13">
        <v>306</v>
      </c>
      <c r="B326" s="12" t="str">
        <f t="shared" si="20"/>
        <v/>
      </c>
      <c r="C326" s="12" t="str">
        <f t="shared" si="21"/>
        <v/>
      </c>
      <c r="D326" s="12" t="str">
        <f t="shared" si="22"/>
        <v/>
      </c>
      <c r="E326" s="12" t="str">
        <f t="shared" si="23"/>
        <v/>
      </c>
    </row>
    <row r="327" spans="1:5">
      <c r="A327" s="13">
        <v>307</v>
      </c>
      <c r="B327" s="12" t="str">
        <f t="shared" si="20"/>
        <v/>
      </c>
      <c r="C327" s="12" t="str">
        <f t="shared" si="21"/>
        <v/>
      </c>
      <c r="D327" s="12" t="str">
        <f t="shared" si="22"/>
        <v/>
      </c>
      <c r="E327" s="12" t="str">
        <f t="shared" si="23"/>
        <v/>
      </c>
    </row>
    <row r="328" spans="1:5">
      <c r="A328" s="13">
        <v>308</v>
      </c>
      <c r="B328" s="12" t="str">
        <f t="shared" si="20"/>
        <v/>
      </c>
      <c r="C328" s="12" t="str">
        <f t="shared" si="21"/>
        <v/>
      </c>
      <c r="D328" s="12" t="str">
        <f t="shared" si="22"/>
        <v/>
      </c>
      <c r="E328" s="12" t="str">
        <f t="shared" si="23"/>
        <v/>
      </c>
    </row>
    <row r="329" spans="1:5">
      <c r="A329" s="13">
        <v>309</v>
      </c>
      <c r="B329" s="12" t="str">
        <f t="shared" si="20"/>
        <v/>
      </c>
      <c r="C329" s="12" t="str">
        <f t="shared" si="21"/>
        <v/>
      </c>
      <c r="D329" s="12" t="str">
        <f t="shared" si="22"/>
        <v/>
      </c>
      <c r="E329" s="12" t="str">
        <f t="shared" si="23"/>
        <v/>
      </c>
    </row>
    <row r="330" spans="1:5">
      <c r="A330" s="13">
        <v>310</v>
      </c>
      <c r="B330" s="12" t="str">
        <f t="shared" si="20"/>
        <v/>
      </c>
      <c r="C330" s="12" t="str">
        <f t="shared" si="21"/>
        <v/>
      </c>
      <c r="D330" s="12" t="str">
        <f t="shared" si="22"/>
        <v/>
      </c>
      <c r="E330" s="12" t="str">
        <f t="shared" si="23"/>
        <v/>
      </c>
    </row>
    <row r="331" spans="1:5">
      <c r="A331" s="13">
        <v>311</v>
      </c>
      <c r="B331" s="12" t="str">
        <f t="shared" si="20"/>
        <v/>
      </c>
      <c r="C331" s="12" t="str">
        <f t="shared" si="21"/>
        <v/>
      </c>
      <c r="D331" s="12" t="str">
        <f t="shared" si="22"/>
        <v/>
      </c>
      <c r="E331" s="12" t="str">
        <f t="shared" si="23"/>
        <v/>
      </c>
    </row>
    <row r="332" spans="1:5">
      <c r="A332" s="13">
        <v>312</v>
      </c>
      <c r="B332" s="12" t="str">
        <f t="shared" si="20"/>
        <v/>
      </c>
      <c r="C332" s="12" t="str">
        <f t="shared" si="21"/>
        <v/>
      </c>
      <c r="D332" s="12" t="str">
        <f t="shared" si="22"/>
        <v/>
      </c>
      <c r="E332" s="12" t="str">
        <f t="shared" si="23"/>
        <v/>
      </c>
    </row>
    <row r="333" spans="1:5">
      <c r="A333" s="13">
        <v>313</v>
      </c>
      <c r="B333" s="12" t="str">
        <f t="shared" si="20"/>
        <v/>
      </c>
      <c r="C333" s="12" t="str">
        <f t="shared" si="21"/>
        <v/>
      </c>
      <c r="D333" s="12" t="str">
        <f t="shared" si="22"/>
        <v/>
      </c>
      <c r="E333" s="12" t="str">
        <f t="shared" si="23"/>
        <v/>
      </c>
    </row>
    <row r="334" spans="1:5">
      <c r="A334" s="13">
        <v>314</v>
      </c>
      <c r="B334" s="12" t="str">
        <f t="shared" si="20"/>
        <v/>
      </c>
      <c r="C334" s="12" t="str">
        <f t="shared" si="21"/>
        <v/>
      </c>
      <c r="D334" s="12" t="str">
        <f t="shared" si="22"/>
        <v/>
      </c>
      <c r="E334" s="12" t="str">
        <f t="shared" si="23"/>
        <v/>
      </c>
    </row>
    <row r="335" spans="1:5">
      <c r="A335" s="13">
        <v>315</v>
      </c>
      <c r="B335" s="12" t="str">
        <f t="shared" si="20"/>
        <v/>
      </c>
      <c r="C335" s="12" t="str">
        <f t="shared" si="21"/>
        <v/>
      </c>
      <c r="D335" s="12" t="str">
        <f t="shared" si="22"/>
        <v/>
      </c>
      <c r="E335" s="12" t="str">
        <f t="shared" si="23"/>
        <v/>
      </c>
    </row>
    <row r="336" spans="1:5">
      <c r="A336" s="13">
        <v>316</v>
      </c>
      <c r="B336" s="12" t="str">
        <f t="shared" si="20"/>
        <v/>
      </c>
      <c r="C336" s="12" t="str">
        <f t="shared" si="21"/>
        <v/>
      </c>
      <c r="D336" s="12" t="str">
        <f t="shared" si="22"/>
        <v/>
      </c>
      <c r="E336" s="12" t="str">
        <f t="shared" si="23"/>
        <v/>
      </c>
    </row>
    <row r="337" spans="1:5">
      <c r="A337" s="13">
        <v>317</v>
      </c>
      <c r="B337" s="12" t="str">
        <f t="shared" si="20"/>
        <v/>
      </c>
      <c r="C337" s="12" t="str">
        <f t="shared" si="21"/>
        <v/>
      </c>
      <c r="D337" s="12" t="str">
        <f t="shared" si="22"/>
        <v/>
      </c>
      <c r="E337" s="12" t="str">
        <f t="shared" si="23"/>
        <v/>
      </c>
    </row>
    <row r="338" spans="1:5">
      <c r="A338" s="13">
        <v>318</v>
      </c>
      <c r="B338" s="12" t="str">
        <f t="shared" si="20"/>
        <v/>
      </c>
      <c r="C338" s="12" t="str">
        <f t="shared" si="21"/>
        <v/>
      </c>
      <c r="D338" s="12" t="str">
        <f t="shared" si="22"/>
        <v/>
      </c>
      <c r="E338" s="12" t="str">
        <f t="shared" si="23"/>
        <v/>
      </c>
    </row>
    <row r="339" spans="1:5">
      <c r="A339" s="13">
        <v>319</v>
      </c>
      <c r="B339" s="12" t="str">
        <f t="shared" si="20"/>
        <v/>
      </c>
      <c r="C339" s="12" t="str">
        <f t="shared" si="21"/>
        <v/>
      </c>
      <c r="D339" s="12" t="str">
        <f t="shared" si="22"/>
        <v/>
      </c>
      <c r="E339" s="12" t="str">
        <f t="shared" si="23"/>
        <v/>
      </c>
    </row>
    <row r="340" spans="1:5">
      <c r="A340" s="13">
        <v>320</v>
      </c>
      <c r="B340" s="12" t="str">
        <f t="shared" si="20"/>
        <v/>
      </c>
      <c r="C340" s="12" t="str">
        <f t="shared" si="21"/>
        <v/>
      </c>
      <c r="D340" s="12" t="str">
        <f t="shared" si="22"/>
        <v/>
      </c>
      <c r="E340" s="12" t="str">
        <f t="shared" si="23"/>
        <v/>
      </c>
    </row>
    <row r="341" spans="1:5">
      <c r="A341" s="13">
        <v>321</v>
      </c>
      <c r="B341" s="12" t="str">
        <f t="shared" ref="B341:B380" si="24">IF(A341&gt;$D$14,"",$D$13)</f>
        <v/>
      </c>
      <c r="C341" s="12" t="str">
        <f t="shared" ref="C341:C380" si="25">IF(A341&gt;$D$14,"",$D$8/12*E340)</f>
        <v/>
      </c>
      <c r="D341" s="12" t="str">
        <f t="shared" ref="D341:D380" si="26">IF(A341&gt;$D$14,"",B341-C341)</f>
        <v/>
      </c>
      <c r="E341" s="12" t="str">
        <f t="shared" ref="E341:E380" si="27">IF(A341&gt;$D$14,"",E340-D341)</f>
        <v/>
      </c>
    </row>
    <row r="342" spans="1:5">
      <c r="A342" s="13">
        <v>322</v>
      </c>
      <c r="B342" s="12" t="str">
        <f t="shared" si="24"/>
        <v/>
      </c>
      <c r="C342" s="12" t="str">
        <f t="shared" si="25"/>
        <v/>
      </c>
      <c r="D342" s="12" t="str">
        <f t="shared" si="26"/>
        <v/>
      </c>
      <c r="E342" s="12" t="str">
        <f t="shared" si="27"/>
        <v/>
      </c>
    </row>
    <row r="343" spans="1:5">
      <c r="A343" s="13">
        <v>323</v>
      </c>
      <c r="B343" s="12" t="str">
        <f t="shared" si="24"/>
        <v/>
      </c>
      <c r="C343" s="12" t="str">
        <f t="shared" si="25"/>
        <v/>
      </c>
      <c r="D343" s="12" t="str">
        <f t="shared" si="26"/>
        <v/>
      </c>
      <c r="E343" s="12" t="str">
        <f t="shared" si="27"/>
        <v/>
      </c>
    </row>
    <row r="344" spans="1:5">
      <c r="A344" s="13">
        <v>324</v>
      </c>
      <c r="B344" s="12" t="str">
        <f t="shared" si="24"/>
        <v/>
      </c>
      <c r="C344" s="12" t="str">
        <f t="shared" si="25"/>
        <v/>
      </c>
      <c r="D344" s="12" t="str">
        <f t="shared" si="26"/>
        <v/>
      </c>
      <c r="E344" s="12" t="str">
        <f t="shared" si="27"/>
        <v/>
      </c>
    </row>
    <row r="345" spans="1:5">
      <c r="A345" s="13">
        <v>325</v>
      </c>
      <c r="B345" s="12" t="str">
        <f t="shared" si="24"/>
        <v/>
      </c>
      <c r="C345" s="12" t="str">
        <f t="shared" si="25"/>
        <v/>
      </c>
      <c r="D345" s="12" t="str">
        <f t="shared" si="26"/>
        <v/>
      </c>
      <c r="E345" s="12" t="str">
        <f t="shared" si="27"/>
        <v/>
      </c>
    </row>
    <row r="346" spans="1:5">
      <c r="A346" s="13">
        <v>326</v>
      </c>
      <c r="B346" s="12" t="str">
        <f t="shared" si="24"/>
        <v/>
      </c>
      <c r="C346" s="12" t="str">
        <f t="shared" si="25"/>
        <v/>
      </c>
      <c r="D346" s="12" t="str">
        <f t="shared" si="26"/>
        <v/>
      </c>
      <c r="E346" s="12" t="str">
        <f t="shared" si="27"/>
        <v/>
      </c>
    </row>
    <row r="347" spans="1:5">
      <c r="A347" s="13">
        <v>327</v>
      </c>
      <c r="B347" s="12" t="str">
        <f t="shared" si="24"/>
        <v/>
      </c>
      <c r="C347" s="12" t="str">
        <f t="shared" si="25"/>
        <v/>
      </c>
      <c r="D347" s="12" t="str">
        <f t="shared" si="26"/>
        <v/>
      </c>
      <c r="E347" s="12" t="str">
        <f t="shared" si="27"/>
        <v/>
      </c>
    </row>
    <row r="348" spans="1:5">
      <c r="A348" s="13">
        <v>328</v>
      </c>
      <c r="B348" s="12" t="str">
        <f t="shared" si="24"/>
        <v/>
      </c>
      <c r="C348" s="12" t="str">
        <f t="shared" si="25"/>
        <v/>
      </c>
      <c r="D348" s="12" t="str">
        <f t="shared" si="26"/>
        <v/>
      </c>
      <c r="E348" s="12" t="str">
        <f t="shared" si="27"/>
        <v/>
      </c>
    </row>
    <row r="349" spans="1:5">
      <c r="A349" s="13">
        <v>329</v>
      </c>
      <c r="B349" s="12" t="str">
        <f t="shared" si="24"/>
        <v/>
      </c>
      <c r="C349" s="12" t="str">
        <f t="shared" si="25"/>
        <v/>
      </c>
      <c r="D349" s="12" t="str">
        <f t="shared" si="26"/>
        <v/>
      </c>
      <c r="E349" s="12" t="str">
        <f t="shared" si="27"/>
        <v/>
      </c>
    </row>
    <row r="350" spans="1:5">
      <c r="A350" s="13">
        <v>330</v>
      </c>
      <c r="B350" s="12" t="str">
        <f t="shared" si="24"/>
        <v/>
      </c>
      <c r="C350" s="12" t="str">
        <f t="shared" si="25"/>
        <v/>
      </c>
      <c r="D350" s="12" t="str">
        <f t="shared" si="26"/>
        <v/>
      </c>
      <c r="E350" s="12" t="str">
        <f t="shared" si="27"/>
        <v/>
      </c>
    </row>
    <row r="351" spans="1:5">
      <c r="A351" s="13">
        <v>331</v>
      </c>
      <c r="B351" s="12" t="str">
        <f t="shared" si="24"/>
        <v/>
      </c>
      <c r="C351" s="12" t="str">
        <f t="shared" si="25"/>
        <v/>
      </c>
      <c r="D351" s="12" t="str">
        <f t="shared" si="26"/>
        <v/>
      </c>
      <c r="E351" s="12" t="str">
        <f t="shared" si="27"/>
        <v/>
      </c>
    </row>
    <row r="352" spans="1:5">
      <c r="A352" s="13">
        <v>332</v>
      </c>
      <c r="B352" s="12" t="str">
        <f t="shared" si="24"/>
        <v/>
      </c>
      <c r="C352" s="12" t="str">
        <f t="shared" si="25"/>
        <v/>
      </c>
      <c r="D352" s="12" t="str">
        <f t="shared" si="26"/>
        <v/>
      </c>
      <c r="E352" s="12" t="str">
        <f t="shared" si="27"/>
        <v/>
      </c>
    </row>
    <row r="353" spans="1:5">
      <c r="A353" s="13">
        <v>333</v>
      </c>
      <c r="B353" s="12" t="str">
        <f t="shared" si="24"/>
        <v/>
      </c>
      <c r="C353" s="12" t="str">
        <f t="shared" si="25"/>
        <v/>
      </c>
      <c r="D353" s="12" t="str">
        <f t="shared" si="26"/>
        <v/>
      </c>
      <c r="E353" s="12" t="str">
        <f t="shared" si="27"/>
        <v/>
      </c>
    </row>
    <row r="354" spans="1:5">
      <c r="A354" s="13">
        <v>334</v>
      </c>
      <c r="B354" s="12" t="str">
        <f t="shared" si="24"/>
        <v/>
      </c>
      <c r="C354" s="12" t="str">
        <f t="shared" si="25"/>
        <v/>
      </c>
      <c r="D354" s="12" t="str">
        <f t="shared" si="26"/>
        <v/>
      </c>
      <c r="E354" s="12" t="str">
        <f t="shared" si="27"/>
        <v/>
      </c>
    </row>
    <row r="355" spans="1:5">
      <c r="A355" s="13">
        <v>335</v>
      </c>
      <c r="B355" s="12" t="str">
        <f t="shared" si="24"/>
        <v/>
      </c>
      <c r="C355" s="12" t="str">
        <f t="shared" si="25"/>
        <v/>
      </c>
      <c r="D355" s="12" t="str">
        <f t="shared" si="26"/>
        <v/>
      </c>
      <c r="E355" s="12" t="str">
        <f t="shared" si="27"/>
        <v/>
      </c>
    </row>
    <row r="356" spans="1:5">
      <c r="A356" s="13">
        <v>336</v>
      </c>
      <c r="B356" s="12" t="str">
        <f t="shared" si="24"/>
        <v/>
      </c>
      <c r="C356" s="12" t="str">
        <f t="shared" si="25"/>
        <v/>
      </c>
      <c r="D356" s="12" t="str">
        <f t="shared" si="26"/>
        <v/>
      </c>
      <c r="E356" s="12" t="str">
        <f t="shared" si="27"/>
        <v/>
      </c>
    </row>
    <row r="357" spans="1:5">
      <c r="A357" s="13">
        <v>337</v>
      </c>
      <c r="B357" s="12" t="str">
        <f t="shared" si="24"/>
        <v/>
      </c>
      <c r="C357" s="12" t="str">
        <f t="shared" si="25"/>
        <v/>
      </c>
      <c r="D357" s="12" t="str">
        <f t="shared" si="26"/>
        <v/>
      </c>
      <c r="E357" s="12" t="str">
        <f t="shared" si="27"/>
        <v/>
      </c>
    </row>
    <row r="358" spans="1:5">
      <c r="A358" s="13">
        <v>338</v>
      </c>
      <c r="B358" s="12" t="str">
        <f t="shared" si="24"/>
        <v/>
      </c>
      <c r="C358" s="12" t="str">
        <f t="shared" si="25"/>
        <v/>
      </c>
      <c r="D358" s="12" t="str">
        <f t="shared" si="26"/>
        <v/>
      </c>
      <c r="E358" s="12" t="str">
        <f t="shared" si="27"/>
        <v/>
      </c>
    </row>
    <row r="359" spans="1:5">
      <c r="A359" s="13">
        <v>339</v>
      </c>
      <c r="B359" s="12" t="str">
        <f t="shared" si="24"/>
        <v/>
      </c>
      <c r="C359" s="12" t="str">
        <f t="shared" si="25"/>
        <v/>
      </c>
      <c r="D359" s="12" t="str">
        <f t="shared" si="26"/>
        <v/>
      </c>
      <c r="E359" s="12" t="str">
        <f t="shared" si="27"/>
        <v/>
      </c>
    </row>
    <row r="360" spans="1:5">
      <c r="A360" s="13">
        <v>340</v>
      </c>
      <c r="B360" s="12" t="str">
        <f t="shared" si="24"/>
        <v/>
      </c>
      <c r="C360" s="12" t="str">
        <f t="shared" si="25"/>
        <v/>
      </c>
      <c r="D360" s="12" t="str">
        <f t="shared" si="26"/>
        <v/>
      </c>
      <c r="E360" s="12" t="str">
        <f t="shared" si="27"/>
        <v/>
      </c>
    </row>
    <row r="361" spans="1:5">
      <c r="A361" s="13">
        <v>341</v>
      </c>
      <c r="B361" s="12" t="str">
        <f t="shared" si="24"/>
        <v/>
      </c>
      <c r="C361" s="12" t="str">
        <f t="shared" si="25"/>
        <v/>
      </c>
      <c r="D361" s="12" t="str">
        <f t="shared" si="26"/>
        <v/>
      </c>
      <c r="E361" s="12" t="str">
        <f t="shared" si="27"/>
        <v/>
      </c>
    </row>
    <row r="362" spans="1:5">
      <c r="A362" s="13">
        <v>342</v>
      </c>
      <c r="B362" s="12" t="str">
        <f t="shared" si="24"/>
        <v/>
      </c>
      <c r="C362" s="12" t="str">
        <f t="shared" si="25"/>
        <v/>
      </c>
      <c r="D362" s="12" t="str">
        <f t="shared" si="26"/>
        <v/>
      </c>
      <c r="E362" s="12" t="str">
        <f t="shared" si="27"/>
        <v/>
      </c>
    </row>
    <row r="363" spans="1:5">
      <c r="A363" s="13">
        <v>343</v>
      </c>
      <c r="B363" s="12" t="str">
        <f t="shared" si="24"/>
        <v/>
      </c>
      <c r="C363" s="12" t="str">
        <f t="shared" si="25"/>
        <v/>
      </c>
      <c r="D363" s="12" t="str">
        <f t="shared" si="26"/>
        <v/>
      </c>
      <c r="E363" s="12" t="str">
        <f t="shared" si="27"/>
        <v/>
      </c>
    </row>
    <row r="364" spans="1:5">
      <c r="A364" s="13">
        <v>344</v>
      </c>
      <c r="B364" s="12" t="str">
        <f t="shared" si="24"/>
        <v/>
      </c>
      <c r="C364" s="12" t="str">
        <f t="shared" si="25"/>
        <v/>
      </c>
      <c r="D364" s="12" t="str">
        <f t="shared" si="26"/>
        <v/>
      </c>
      <c r="E364" s="12" t="str">
        <f t="shared" si="27"/>
        <v/>
      </c>
    </row>
    <row r="365" spans="1:5">
      <c r="A365" s="13">
        <v>345</v>
      </c>
      <c r="B365" s="12" t="str">
        <f t="shared" si="24"/>
        <v/>
      </c>
      <c r="C365" s="12" t="str">
        <f t="shared" si="25"/>
        <v/>
      </c>
      <c r="D365" s="12" t="str">
        <f t="shared" si="26"/>
        <v/>
      </c>
      <c r="E365" s="12" t="str">
        <f t="shared" si="27"/>
        <v/>
      </c>
    </row>
    <row r="366" spans="1:5">
      <c r="A366" s="13">
        <v>346</v>
      </c>
      <c r="B366" s="12" t="str">
        <f t="shared" si="24"/>
        <v/>
      </c>
      <c r="C366" s="12" t="str">
        <f t="shared" si="25"/>
        <v/>
      </c>
      <c r="D366" s="12" t="str">
        <f t="shared" si="26"/>
        <v/>
      </c>
      <c r="E366" s="12" t="str">
        <f t="shared" si="27"/>
        <v/>
      </c>
    </row>
    <row r="367" spans="1:5">
      <c r="A367" s="13">
        <v>347</v>
      </c>
      <c r="B367" s="12" t="str">
        <f t="shared" si="24"/>
        <v/>
      </c>
      <c r="C367" s="12" t="str">
        <f t="shared" si="25"/>
        <v/>
      </c>
      <c r="D367" s="12" t="str">
        <f t="shared" si="26"/>
        <v/>
      </c>
      <c r="E367" s="12" t="str">
        <f t="shared" si="27"/>
        <v/>
      </c>
    </row>
    <row r="368" spans="1:5">
      <c r="A368" s="13">
        <v>348</v>
      </c>
      <c r="B368" s="12" t="str">
        <f t="shared" si="24"/>
        <v/>
      </c>
      <c r="C368" s="12" t="str">
        <f t="shared" si="25"/>
        <v/>
      </c>
      <c r="D368" s="12" t="str">
        <f t="shared" si="26"/>
        <v/>
      </c>
      <c r="E368" s="12" t="str">
        <f t="shared" si="27"/>
        <v/>
      </c>
    </row>
    <row r="369" spans="1:5">
      <c r="A369" s="13">
        <v>349</v>
      </c>
      <c r="B369" s="12" t="str">
        <f t="shared" si="24"/>
        <v/>
      </c>
      <c r="C369" s="12" t="str">
        <f t="shared" si="25"/>
        <v/>
      </c>
      <c r="D369" s="12" t="str">
        <f t="shared" si="26"/>
        <v/>
      </c>
      <c r="E369" s="12" t="str">
        <f t="shared" si="27"/>
        <v/>
      </c>
    </row>
    <row r="370" spans="1:5">
      <c r="A370" s="13">
        <v>350</v>
      </c>
      <c r="B370" s="12" t="str">
        <f t="shared" si="24"/>
        <v/>
      </c>
      <c r="C370" s="12" t="str">
        <f t="shared" si="25"/>
        <v/>
      </c>
      <c r="D370" s="12" t="str">
        <f t="shared" si="26"/>
        <v/>
      </c>
      <c r="E370" s="12" t="str">
        <f t="shared" si="27"/>
        <v/>
      </c>
    </row>
    <row r="371" spans="1:5">
      <c r="A371" s="13">
        <v>351</v>
      </c>
      <c r="B371" s="12" t="str">
        <f t="shared" si="24"/>
        <v/>
      </c>
      <c r="C371" s="12" t="str">
        <f t="shared" si="25"/>
        <v/>
      </c>
      <c r="D371" s="12" t="str">
        <f t="shared" si="26"/>
        <v/>
      </c>
      <c r="E371" s="12" t="str">
        <f t="shared" si="27"/>
        <v/>
      </c>
    </row>
    <row r="372" spans="1:5">
      <c r="A372" s="13">
        <v>352</v>
      </c>
      <c r="B372" s="12" t="str">
        <f t="shared" si="24"/>
        <v/>
      </c>
      <c r="C372" s="12" t="str">
        <f t="shared" si="25"/>
        <v/>
      </c>
      <c r="D372" s="12" t="str">
        <f t="shared" si="26"/>
        <v/>
      </c>
      <c r="E372" s="12" t="str">
        <f t="shared" si="27"/>
        <v/>
      </c>
    </row>
    <row r="373" spans="1:5">
      <c r="A373" s="13">
        <v>353</v>
      </c>
      <c r="B373" s="12" t="str">
        <f t="shared" si="24"/>
        <v/>
      </c>
      <c r="C373" s="12" t="str">
        <f t="shared" si="25"/>
        <v/>
      </c>
      <c r="D373" s="12" t="str">
        <f t="shared" si="26"/>
        <v/>
      </c>
      <c r="E373" s="12" t="str">
        <f t="shared" si="27"/>
        <v/>
      </c>
    </row>
    <row r="374" spans="1:5">
      <c r="A374" s="13">
        <v>354</v>
      </c>
      <c r="B374" s="12" t="str">
        <f t="shared" si="24"/>
        <v/>
      </c>
      <c r="C374" s="12" t="str">
        <f t="shared" si="25"/>
        <v/>
      </c>
      <c r="D374" s="12" t="str">
        <f t="shared" si="26"/>
        <v/>
      </c>
      <c r="E374" s="12" t="str">
        <f t="shared" si="27"/>
        <v/>
      </c>
    </row>
    <row r="375" spans="1:5">
      <c r="A375" s="13">
        <v>355</v>
      </c>
      <c r="B375" s="12" t="str">
        <f t="shared" si="24"/>
        <v/>
      </c>
      <c r="C375" s="12" t="str">
        <f t="shared" si="25"/>
        <v/>
      </c>
      <c r="D375" s="12" t="str">
        <f t="shared" si="26"/>
        <v/>
      </c>
      <c r="E375" s="12" t="str">
        <f t="shared" si="27"/>
        <v/>
      </c>
    </row>
    <row r="376" spans="1:5">
      <c r="A376" s="13">
        <v>356</v>
      </c>
      <c r="B376" s="12" t="str">
        <f t="shared" si="24"/>
        <v/>
      </c>
      <c r="C376" s="12" t="str">
        <f t="shared" si="25"/>
        <v/>
      </c>
      <c r="D376" s="12" t="str">
        <f t="shared" si="26"/>
        <v/>
      </c>
      <c r="E376" s="12" t="str">
        <f t="shared" si="27"/>
        <v/>
      </c>
    </row>
    <row r="377" spans="1:5">
      <c r="A377" s="13">
        <v>357</v>
      </c>
      <c r="B377" s="12" t="str">
        <f t="shared" si="24"/>
        <v/>
      </c>
      <c r="C377" s="12" t="str">
        <f t="shared" si="25"/>
        <v/>
      </c>
      <c r="D377" s="12" t="str">
        <f t="shared" si="26"/>
        <v/>
      </c>
      <c r="E377" s="12" t="str">
        <f t="shared" si="27"/>
        <v/>
      </c>
    </row>
    <row r="378" spans="1:5">
      <c r="A378" s="13">
        <v>358</v>
      </c>
      <c r="B378" s="12" t="str">
        <f t="shared" si="24"/>
        <v/>
      </c>
      <c r="C378" s="12" t="str">
        <f t="shared" si="25"/>
        <v/>
      </c>
      <c r="D378" s="12" t="str">
        <f t="shared" si="26"/>
        <v/>
      </c>
      <c r="E378" s="12" t="str">
        <f t="shared" si="27"/>
        <v/>
      </c>
    </row>
    <row r="379" spans="1:5">
      <c r="A379" s="13">
        <v>359</v>
      </c>
      <c r="B379" s="12" t="str">
        <f t="shared" si="24"/>
        <v/>
      </c>
      <c r="C379" s="12" t="str">
        <f t="shared" si="25"/>
        <v/>
      </c>
      <c r="D379" s="12" t="str">
        <f t="shared" si="26"/>
        <v/>
      </c>
      <c r="E379" s="12" t="str">
        <f t="shared" si="27"/>
        <v/>
      </c>
    </row>
    <row r="380" spans="1:5">
      <c r="A380" s="13">
        <v>360</v>
      </c>
      <c r="B380" s="12" t="str">
        <f t="shared" si="24"/>
        <v/>
      </c>
      <c r="C380" s="12" t="str">
        <f t="shared" si="25"/>
        <v/>
      </c>
      <c r="D380" s="12" t="str">
        <f t="shared" si="26"/>
        <v/>
      </c>
      <c r="E380" s="12" t="str">
        <f t="shared" si="27"/>
        <v/>
      </c>
    </row>
    <row r="381" spans="1:5">
      <c r="A381" s="11"/>
      <c r="B381" s="11"/>
      <c r="C381" s="11"/>
      <c r="D381" s="11"/>
      <c r="E381" s="11"/>
    </row>
  </sheetData>
  <dataValidations disablePrompts="1" count="1">
    <dataValidation type="whole" allowBlank="1" showInputMessage="1" showErrorMessage="1" errorTitle="Input Error" error="The term of the loan should be a whole number between 1 and 30" sqref="D9">
      <formula1>1</formula1>
      <formula2>30</formula2>
    </dataValidation>
  </dataValidations>
  <hyperlinks>
    <hyperlink ref="A2" r:id="rId1" tooltip="Visit Vertex42.com - The Excel Nexus"/>
  </hyperlinks>
  <pageMargins left="0.5" right="0.5" top="0.5" bottom="0.5" header="0.25" footer="0.25"/>
  <pageSetup scale="94" fitToHeight="0" orientation="portrait" r:id="rId2"/>
  <headerFooter scaleWithDoc="0">
    <oddFooter>&amp;L&amp;"Arial,Regular"&amp;8http://www.vertex42.com/ExcelArticles/amortization-formulas.html&amp;R&amp;"Arial,Regular"&amp;8Page &amp;P of &amp;N</oddFooter>
    <firstFooter>&amp;R&amp;"Arial,Regular"&amp;8&amp;P of &amp;N</first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Model</vt:lpstr>
      <vt:lpstr>Amortization</vt:lpstr>
      <vt:lpstr>Sheet2</vt:lpstr>
      <vt:lpstr>Sheet3</vt:lpstr>
      <vt:lpstr>Amortization!Print_Titles</vt:lpstr>
    </vt:vector>
  </TitlesOfParts>
  <Company>Eastspring Investments Singapore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</dc:creator>
  <cp:lastModifiedBy>Ezekiel</cp:lastModifiedBy>
  <dcterms:created xsi:type="dcterms:W3CDTF">2017-07-13T09:08:03Z</dcterms:created>
  <dcterms:modified xsi:type="dcterms:W3CDTF">2017-07-14T08:16:57Z</dcterms:modified>
</cp:coreProperties>
</file>